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35" yWindow="45" windowWidth="16395" windowHeight="10515" tabRatio="943"/>
  </bookViews>
  <sheets>
    <sheet name="Webelos Leader Cover" sheetId="7" r:id="rId1"/>
    <sheet name="Scout Resources" sheetId="8" r:id="rId2"/>
    <sheet name="Pack Schedule" sheetId="13" r:id="rId3"/>
    <sheet name="13-14 Planning Calendar" sheetId="14" r:id="rId4"/>
    <sheet name="Webelos Schedule" sheetId="12" r:id="rId5"/>
    <sheet name="Suggestions" sheetId="9" r:id="rId6"/>
    <sheet name="Webelos Achievements" sheetId="5" r:id="rId7"/>
    <sheet name="Webelos Beltloops" sheetId="6" r:id="rId8"/>
    <sheet name="Sheet1" sheetId="11" r:id="rId9"/>
    <sheet name="Scout 1" sheetId="10" r:id="rId10"/>
  </sheets>
  <externalReferences>
    <externalReference r:id="rId11"/>
  </externalReferences>
  <definedNames>
    <definedName name="_Dec1997" localSheetId="3">#REF!</definedName>
    <definedName name="_Dec1997">#REF!</definedName>
    <definedName name="_xlnm._FilterDatabase" localSheetId="2" hidden="1">'Pack Schedule'!$B$3:$F$3</definedName>
    <definedName name="_xlnm.Database" localSheetId="9">'Scout 1'!$H$7:$H$24</definedName>
    <definedName name="_xlnm.Database">#REF!</definedName>
    <definedName name="GAFF" localSheetId="3">#REF!</definedName>
    <definedName name="GAFF">#REF!</definedName>
    <definedName name="mb_a_3" localSheetId="9">'Scout 1'!$H$7:$H$24</definedName>
    <definedName name="mb_a_3">#REF!</definedName>
    <definedName name="_xlnm.Print_Area" localSheetId="3">'13-14 Planning Calendar'!$A$1:$G$315</definedName>
    <definedName name="_xlnm.Print_Area" localSheetId="2">'Pack Schedule'!$A$1:$F$49</definedName>
    <definedName name="_xlnm.Print_Area" localSheetId="9">'Scout 1'!$A$1:$S$185</definedName>
    <definedName name="_xlnm.Print_Area" localSheetId="5">Suggestions!$A$1:$B$45</definedName>
    <definedName name="_xlnm.Print_Area" localSheetId="6">'Webelos Achievements'!$A$1:$F$242</definedName>
    <definedName name="_xlnm.Print_Area" localSheetId="7">'Webelos Beltloops'!$A$1:$K$62</definedName>
    <definedName name="_xlnm.Print_Area" localSheetId="0">'Webelos Leader Cover'!$A$1:$K$49</definedName>
    <definedName name="_xlnm.Print_Area" localSheetId="4">'Webelos Schedule'!$A$1:$D$43</definedName>
    <definedName name="_xlnm.Print_Titles" localSheetId="3">'13-14 Planning Calendar'!$1:$2</definedName>
    <definedName name="_xlnm.Print_Titles" localSheetId="6">'Webelos Achievements'!$1:$1</definedName>
    <definedName name="_xlnm.Print_Titles" localSheetId="7">'Webelos Beltloops'!$1:$1</definedName>
    <definedName name="SOLON" localSheetId="3">#REF!</definedName>
    <definedName name="SOLON" localSheetId="2">#REF!</definedName>
    <definedName name="SOLON">#REF!</definedName>
    <definedName name="UTAH" localSheetId="3">#REF!</definedName>
    <definedName name="UTAH" localSheetId="2">#REF!</definedName>
    <definedName name="UTAH">#REF!</definedName>
  </definedNames>
  <calcPr calcId="145621"/>
</workbook>
</file>

<file path=xl/calcChain.xml><?xml version="1.0" encoding="utf-8"?>
<calcChain xmlns="http://schemas.openxmlformats.org/spreadsheetml/2006/main">
  <c r="D304" i="14" l="1"/>
  <c r="E304" i="14" s="1"/>
  <c r="F304" i="14" s="1"/>
  <c r="G304" i="14" s="1"/>
  <c r="A308" i="14" s="1"/>
  <c r="B308" i="14" s="1"/>
  <c r="C308" i="14" s="1"/>
  <c r="D308" i="14" s="1"/>
  <c r="E308" i="14" s="1"/>
  <c r="F308" i="14" s="1"/>
  <c r="G308" i="14" s="1"/>
  <c r="A312" i="14" s="1"/>
  <c r="B312" i="14" s="1"/>
  <c r="C312" i="14" s="1"/>
  <c r="D312" i="14" s="1"/>
  <c r="E312" i="14" s="1"/>
  <c r="F312" i="14" s="1"/>
  <c r="G312" i="14" s="1"/>
  <c r="A300" i="14"/>
  <c r="B300" i="14" s="1"/>
  <c r="C300" i="14" s="1"/>
  <c r="D300" i="14" s="1"/>
  <c r="E300" i="14" s="1"/>
  <c r="F300" i="14" s="1"/>
  <c r="G300" i="14" s="1"/>
  <c r="A304" i="14" s="1"/>
  <c r="F296" i="14"/>
  <c r="G296" i="14" s="1"/>
  <c r="E271" i="14"/>
  <c r="F271" i="14" s="1"/>
  <c r="G271" i="14" s="1"/>
  <c r="A275" i="14" s="1"/>
  <c r="B275" i="14" s="1"/>
  <c r="C275" i="14" s="1"/>
  <c r="D275" i="14" s="1"/>
  <c r="E275" i="14" s="1"/>
  <c r="F275" i="14" s="1"/>
  <c r="G275" i="14" s="1"/>
  <c r="A279" i="14" s="1"/>
  <c r="B279" i="14" s="1"/>
  <c r="C279" i="14" s="1"/>
  <c r="D279" i="14" s="1"/>
  <c r="E279" i="14" s="1"/>
  <c r="F279" i="14" s="1"/>
  <c r="G279" i="14" s="1"/>
  <c r="A283" i="14" s="1"/>
  <c r="B283" i="14" s="1"/>
  <c r="C283" i="14" s="1"/>
  <c r="D283" i="14" s="1"/>
  <c r="E283" i="14" s="1"/>
  <c r="F283" i="14" s="1"/>
  <c r="G283" i="14" s="1"/>
  <c r="A287" i="14" s="1"/>
  <c r="B287" i="14" s="1"/>
  <c r="D271" i="14"/>
  <c r="B245" i="14"/>
  <c r="C245" i="14" s="1"/>
  <c r="D245" i="14" s="1"/>
  <c r="E245" i="14" s="1"/>
  <c r="F245" i="14" s="1"/>
  <c r="G245" i="14" s="1"/>
  <c r="A249" i="14" s="1"/>
  <c r="B249" i="14" s="1"/>
  <c r="C249" i="14" s="1"/>
  <c r="D249" i="14" s="1"/>
  <c r="E249" i="14" s="1"/>
  <c r="F249" i="14" s="1"/>
  <c r="G249" i="14" s="1"/>
  <c r="A253" i="14" s="1"/>
  <c r="B253" i="14" s="1"/>
  <c r="C253" i="14" s="1"/>
  <c r="D253" i="14" s="1"/>
  <c r="E253" i="14" s="1"/>
  <c r="F253" i="14" s="1"/>
  <c r="G253" i="14" s="1"/>
  <c r="A257" i="14" s="1"/>
  <c r="B257" i="14" s="1"/>
  <c r="C257" i="14" s="1"/>
  <c r="D257" i="14" s="1"/>
  <c r="E257" i="14" s="1"/>
  <c r="F257" i="14" s="1"/>
  <c r="G257" i="14" s="1"/>
  <c r="A261" i="14" s="1"/>
  <c r="B261" i="14" s="1"/>
  <c r="A245" i="14"/>
  <c r="G220" i="14"/>
  <c r="A224" i="14" s="1"/>
  <c r="B224" i="14" s="1"/>
  <c r="C224" i="14" s="1"/>
  <c r="D224" i="14" s="1"/>
  <c r="E224" i="14" s="1"/>
  <c r="F224" i="14" s="1"/>
  <c r="G224" i="14" s="1"/>
  <c r="A228" i="14" s="1"/>
  <c r="B228" i="14" s="1"/>
  <c r="C228" i="14" s="1"/>
  <c r="D228" i="14" s="1"/>
  <c r="E228" i="14" s="1"/>
  <c r="F228" i="14" s="1"/>
  <c r="G228" i="14" s="1"/>
  <c r="A232" i="14" s="1"/>
  <c r="B232" i="14" s="1"/>
  <c r="C232" i="14" s="1"/>
  <c r="D232" i="14" s="1"/>
  <c r="E232" i="14" s="1"/>
  <c r="F232" i="14" s="1"/>
  <c r="G232" i="14" s="1"/>
  <c r="A236" i="14" s="1"/>
  <c r="B236" i="14" s="1"/>
  <c r="C236" i="14" s="1"/>
  <c r="D236" i="14" s="1"/>
  <c r="E236" i="14" s="1"/>
  <c r="F236" i="14" s="1"/>
  <c r="G236" i="14" s="1"/>
  <c r="F220" i="14"/>
  <c r="D194" i="14"/>
  <c r="E194" i="14" s="1"/>
  <c r="F194" i="14" s="1"/>
  <c r="G194" i="14" s="1"/>
  <c r="A198" i="14" s="1"/>
  <c r="B198" i="14" s="1"/>
  <c r="C198" i="14" s="1"/>
  <c r="D198" i="14" s="1"/>
  <c r="E198" i="14" s="1"/>
  <c r="F198" i="14" s="1"/>
  <c r="G198" i="14" s="1"/>
  <c r="A202" i="14" s="1"/>
  <c r="B202" i="14" s="1"/>
  <c r="C202" i="14" s="1"/>
  <c r="D202" i="14" s="1"/>
  <c r="E202" i="14" s="1"/>
  <c r="F202" i="14" s="1"/>
  <c r="G202" i="14" s="1"/>
  <c r="A206" i="14" s="1"/>
  <c r="B206" i="14" s="1"/>
  <c r="C206" i="14" s="1"/>
  <c r="D206" i="14" s="1"/>
  <c r="E206" i="14" s="1"/>
  <c r="F206" i="14" s="1"/>
  <c r="G206" i="14" s="1"/>
  <c r="A210" i="14" s="1"/>
  <c r="B210" i="14" s="1"/>
  <c r="C210" i="14" s="1"/>
  <c r="D210" i="14" s="1"/>
  <c r="C168" i="14"/>
  <c r="D168" i="14" s="1"/>
  <c r="E168" i="14" s="1"/>
  <c r="F168" i="14" s="1"/>
  <c r="G168" i="14" s="1"/>
  <c r="A172" i="14" s="1"/>
  <c r="B172" i="14" s="1"/>
  <c r="C172" i="14" s="1"/>
  <c r="D172" i="14" s="1"/>
  <c r="E172" i="14" s="1"/>
  <c r="F172" i="14" s="1"/>
  <c r="G172" i="14" s="1"/>
  <c r="A176" i="14" s="1"/>
  <c r="B176" i="14" s="1"/>
  <c r="C176" i="14" s="1"/>
  <c r="D176" i="14" s="1"/>
  <c r="E176" i="14" s="1"/>
  <c r="F176" i="14" s="1"/>
  <c r="G176" i="14" s="1"/>
  <c r="A181" i="14" s="1"/>
  <c r="B181" i="14" s="1"/>
  <c r="C181" i="14" s="1"/>
  <c r="D181" i="14" s="1"/>
  <c r="E181" i="14" s="1"/>
  <c r="F181" i="14" s="1"/>
  <c r="G181" i="14" s="1"/>
  <c r="A185" i="14" s="1"/>
  <c r="B185" i="14" s="1"/>
  <c r="A168" i="14"/>
  <c r="B168" i="14" s="1"/>
  <c r="B142" i="14"/>
  <c r="C142" i="14" s="1"/>
  <c r="D142" i="14" s="1"/>
  <c r="E142" i="14" s="1"/>
  <c r="F142" i="14" s="1"/>
  <c r="G142" i="14" s="1"/>
  <c r="A146" i="14" s="1"/>
  <c r="B146" i="14" s="1"/>
  <c r="C146" i="14" s="1"/>
  <c r="D146" i="14" s="1"/>
  <c r="E146" i="14" s="1"/>
  <c r="F146" i="14" s="1"/>
  <c r="G146" i="14" s="1"/>
  <c r="A150" i="14" s="1"/>
  <c r="B150" i="14" s="1"/>
  <c r="C150" i="14" s="1"/>
  <c r="D150" i="14" s="1"/>
  <c r="E150" i="14" s="1"/>
  <c r="F150" i="14" s="1"/>
  <c r="G150" i="14" s="1"/>
  <c r="A154" i="14" s="1"/>
  <c r="B154" i="14" s="1"/>
  <c r="C154" i="14" s="1"/>
  <c r="D154" i="14" s="1"/>
  <c r="E154" i="14" s="1"/>
  <c r="F154" i="14" s="1"/>
  <c r="A142" i="14"/>
  <c r="F113" i="14"/>
  <c r="G113" i="14" s="1"/>
  <c r="A117" i="14" s="1"/>
  <c r="B117" i="14" s="1"/>
  <c r="C117" i="14" s="1"/>
  <c r="D117" i="14" s="1"/>
  <c r="E117" i="14" s="1"/>
  <c r="F117" i="14" s="1"/>
  <c r="G117" i="14" s="1"/>
  <c r="A121" i="14" s="1"/>
  <c r="B121" i="14" s="1"/>
  <c r="C121" i="14" s="1"/>
  <c r="D121" i="14" s="1"/>
  <c r="E121" i="14" s="1"/>
  <c r="F121" i="14" s="1"/>
  <c r="G121" i="14" s="1"/>
  <c r="A125" i="14" s="1"/>
  <c r="B125" i="14" s="1"/>
  <c r="C125" i="14" s="1"/>
  <c r="D125" i="14" s="1"/>
  <c r="E125" i="14" s="1"/>
  <c r="F125" i="14" s="1"/>
  <c r="G125" i="14" s="1"/>
  <c r="A129" i="14" s="1"/>
  <c r="B129" i="14" s="1"/>
  <c r="C129" i="14" s="1"/>
  <c r="D129" i="14" s="1"/>
  <c r="E129" i="14" s="1"/>
  <c r="F129" i="14" s="1"/>
  <c r="E113" i="14"/>
  <c r="C113" i="14"/>
  <c r="B113" i="14"/>
  <c r="G103" i="14"/>
  <c r="E103" i="14"/>
  <c r="F103" i="14" s="1"/>
  <c r="B87" i="14"/>
  <c r="C87" i="14" s="1"/>
  <c r="D87" i="14" s="1"/>
  <c r="E87" i="14" s="1"/>
  <c r="F87" i="14" s="1"/>
  <c r="G87" i="14" s="1"/>
  <c r="A91" i="14" s="1"/>
  <c r="B91" i="14" s="1"/>
  <c r="C91" i="14" s="1"/>
  <c r="D91" i="14" s="1"/>
  <c r="E91" i="14" s="1"/>
  <c r="F91" i="14" s="1"/>
  <c r="G91" i="14" s="1"/>
  <c r="A95" i="14" s="1"/>
  <c r="B95" i="14" s="1"/>
  <c r="C95" i="14" s="1"/>
  <c r="D95" i="14" s="1"/>
  <c r="E95" i="14" s="1"/>
  <c r="F95" i="14" s="1"/>
  <c r="G95" i="14" s="1"/>
  <c r="A99" i="14" s="1"/>
  <c r="B99" i="14" s="1"/>
  <c r="C99" i="14" s="1"/>
  <c r="D99" i="14" s="1"/>
  <c r="E99" i="14" s="1"/>
  <c r="F99" i="14" s="1"/>
  <c r="G99" i="14" s="1"/>
  <c r="A103" i="14" s="1"/>
  <c r="B103" i="14" s="1"/>
  <c r="C103" i="14" s="1"/>
  <c r="A66" i="14"/>
  <c r="B66" i="14" s="1"/>
  <c r="C66" i="14" s="1"/>
  <c r="D66" i="14" s="1"/>
  <c r="E66" i="14" s="1"/>
  <c r="F66" i="14" s="1"/>
  <c r="G66" i="14" s="1"/>
  <c r="A70" i="14" s="1"/>
  <c r="B70" i="14" s="1"/>
  <c r="C70" i="14" s="1"/>
  <c r="D70" i="14" s="1"/>
  <c r="E70" i="14" s="1"/>
  <c r="F70" i="14" s="1"/>
  <c r="G70" i="14" s="1"/>
  <c r="A74" i="14" s="1"/>
  <c r="B74" i="14" s="1"/>
  <c r="C74" i="14" s="1"/>
  <c r="D74" i="14" s="1"/>
  <c r="E74" i="14" s="1"/>
  <c r="F74" i="14" s="1"/>
  <c r="G74" i="14" s="1"/>
  <c r="A78" i="14" s="1"/>
  <c r="B78" i="14" s="1"/>
  <c r="C78" i="14" s="1"/>
  <c r="D78" i="14" s="1"/>
  <c r="E78" i="14" s="1"/>
  <c r="F78" i="14" s="1"/>
  <c r="G78" i="14" s="1"/>
  <c r="G62" i="14"/>
  <c r="E34" i="14"/>
  <c r="F34" i="14" s="1"/>
  <c r="G34" i="14" s="1"/>
  <c r="A38" i="14" s="1"/>
  <c r="B38" i="14" s="1"/>
  <c r="C38" i="14" s="1"/>
  <c r="D38" i="14" s="1"/>
  <c r="E38" i="14" s="1"/>
  <c r="F38" i="14" s="1"/>
  <c r="G38" i="14" s="1"/>
  <c r="A42" i="14" s="1"/>
  <c r="B42" i="14" s="1"/>
  <c r="C42" i="14" s="1"/>
  <c r="D42" i="14" s="1"/>
  <c r="E42" i="14" s="1"/>
  <c r="F42" i="14" s="1"/>
  <c r="G42" i="14" s="1"/>
  <c r="A48" i="14" s="1"/>
  <c r="B48" i="14" s="1"/>
  <c r="C48" i="14" s="1"/>
  <c r="D48" i="14" s="1"/>
  <c r="E48" i="14" s="1"/>
  <c r="F48" i="14" s="1"/>
  <c r="G48" i="14" s="1"/>
  <c r="A52" i="14" s="1"/>
  <c r="B52" i="14" s="1"/>
  <c r="C52" i="14" s="1"/>
  <c r="D52" i="14" s="1"/>
  <c r="E52" i="14" s="1"/>
  <c r="D34" i="14"/>
  <c r="B9" i="14"/>
  <c r="C9" i="14" s="1"/>
  <c r="D9" i="14" s="1"/>
  <c r="E9" i="14" s="1"/>
  <c r="F9" i="14" s="1"/>
  <c r="G9" i="14" s="1"/>
  <c r="A13" i="14" s="1"/>
  <c r="B13" i="14" s="1"/>
  <c r="C13" i="14" s="1"/>
  <c r="D13" i="14" s="1"/>
  <c r="E13" i="14" s="1"/>
  <c r="F13" i="14" s="1"/>
  <c r="G13" i="14" s="1"/>
  <c r="A17" i="14" s="1"/>
  <c r="B17" i="14" s="1"/>
  <c r="C17" i="14" s="1"/>
  <c r="D17" i="14" s="1"/>
  <c r="E17" i="14" s="1"/>
  <c r="F17" i="14" s="1"/>
  <c r="G17" i="14" s="1"/>
  <c r="A21" i="14" s="1"/>
  <c r="B21" i="14" s="1"/>
  <c r="C21" i="14" s="1"/>
  <c r="D21" i="14" s="1"/>
  <c r="E21" i="14" s="1"/>
  <c r="F21" i="14" s="1"/>
  <c r="G21" i="14" s="1"/>
  <c r="A25" i="14" s="1"/>
  <c r="B25" i="14" s="1"/>
  <c r="J61" i="6" l="1"/>
  <c r="J62" i="6" s="1"/>
  <c r="F61" i="6"/>
  <c r="F62" i="6" s="1"/>
  <c r="B61" i="6"/>
  <c r="B62" i="6" s="1"/>
  <c r="B59" i="6"/>
  <c r="J58" i="6"/>
  <c r="J59" i="6" s="1"/>
  <c r="F58" i="6"/>
  <c r="F59" i="6" s="1"/>
  <c r="B58" i="6"/>
  <c r="J56" i="6"/>
  <c r="J55" i="6"/>
  <c r="F54" i="6"/>
  <c r="F55" i="6" s="1"/>
  <c r="B54" i="6"/>
  <c r="B55" i="6" s="1"/>
  <c r="J53" i="6"/>
  <c r="J52" i="6"/>
  <c r="F51" i="6"/>
  <c r="F52" i="6" s="1"/>
  <c r="B51" i="6"/>
  <c r="B52" i="6" s="1"/>
  <c r="F48" i="6"/>
  <c r="F49" i="6" s="1"/>
  <c r="B48" i="6"/>
  <c r="B49" i="6" s="1"/>
  <c r="F45" i="6"/>
  <c r="F46" i="6" s="1"/>
  <c r="B45" i="6"/>
  <c r="B46" i="6" s="1"/>
  <c r="F42" i="6"/>
  <c r="F43" i="6" s="1"/>
  <c r="B42" i="6"/>
  <c r="B43" i="6" s="1"/>
  <c r="J41" i="6"/>
  <c r="J42" i="6" s="1"/>
  <c r="F39" i="6"/>
  <c r="F40" i="6" s="1"/>
  <c r="B39" i="6"/>
  <c r="B40" i="6" s="1"/>
  <c r="J38" i="6"/>
  <c r="J39" i="6" s="1"/>
  <c r="F36" i="6"/>
  <c r="F37" i="6" s="1"/>
  <c r="B36" i="6"/>
  <c r="B37" i="6" s="1"/>
  <c r="F33" i="6"/>
  <c r="F34" i="6" s="1"/>
  <c r="B33" i="6"/>
  <c r="B34" i="6" s="1"/>
  <c r="J30" i="6"/>
  <c r="J31" i="6" s="1"/>
  <c r="F30" i="6"/>
  <c r="F31" i="6" s="1"/>
  <c r="B30" i="6"/>
  <c r="B31" i="6" s="1"/>
  <c r="J27" i="6"/>
  <c r="J28" i="6" s="1"/>
  <c r="F27" i="6"/>
  <c r="F28" i="6" s="1"/>
  <c r="B27" i="6"/>
  <c r="B28" i="6" s="1"/>
  <c r="J24" i="6"/>
  <c r="J25" i="6" s="1"/>
  <c r="F24" i="6"/>
  <c r="F25" i="6" s="1"/>
  <c r="B24" i="6"/>
  <c r="B25" i="6" s="1"/>
  <c r="J21" i="6"/>
  <c r="J22" i="6" s="1"/>
  <c r="F21" i="6"/>
  <c r="F22" i="6" s="1"/>
  <c r="B21" i="6"/>
  <c r="B22" i="6" s="1"/>
  <c r="J18" i="6"/>
  <c r="J19" i="6" s="1"/>
  <c r="F18" i="6"/>
  <c r="F19" i="6" s="1"/>
  <c r="B18" i="6"/>
  <c r="B19" i="6" s="1"/>
  <c r="B16" i="6"/>
  <c r="J15" i="6"/>
  <c r="J16" i="6" s="1"/>
  <c r="F15" i="6"/>
  <c r="F16" i="6" s="1"/>
  <c r="B15" i="6"/>
  <c r="J12" i="6"/>
  <c r="J13" i="6" s="1"/>
  <c r="F12" i="6"/>
  <c r="F13" i="6" s="1"/>
  <c r="B12" i="6"/>
  <c r="B13" i="6" s="1"/>
  <c r="J9" i="6"/>
  <c r="J10" i="6" s="1"/>
  <c r="F9" i="6"/>
  <c r="F10" i="6" s="1"/>
  <c r="B9" i="6"/>
  <c r="B10" i="6" s="1"/>
  <c r="J6" i="6"/>
  <c r="J7" i="6" s="1"/>
  <c r="F6" i="6"/>
  <c r="F7" i="6" s="1"/>
  <c r="B6" i="6"/>
  <c r="B7" i="6" s="1"/>
  <c r="D232" i="5" l="1"/>
  <c r="D233" i="5" s="1"/>
  <c r="D234" i="5" s="1"/>
  <c r="D235" i="5" s="1"/>
  <c r="D236" i="5" s="1"/>
  <c r="D237" i="5" s="1"/>
  <c r="D238" i="5" s="1"/>
  <c r="D239" i="5" s="1"/>
  <c r="D240" i="5" s="1"/>
  <c r="D241" i="5" s="1"/>
  <c r="D242" i="5" s="1"/>
  <c r="D219" i="5"/>
  <c r="D220" i="5" s="1"/>
  <c r="D221" i="5" s="1"/>
  <c r="D222" i="5" s="1"/>
  <c r="D223" i="5" s="1"/>
  <c r="D224" i="5" s="1"/>
  <c r="D225" i="5" s="1"/>
  <c r="D226" i="5" s="1"/>
  <c r="D227" i="5" s="1"/>
  <c r="D228" i="5" s="1"/>
  <c r="D229" i="5" s="1"/>
  <c r="D230" i="5" s="1"/>
  <c r="D210" i="5"/>
  <c r="D211" i="5" s="1"/>
  <c r="D212" i="5" s="1"/>
  <c r="D213" i="5" s="1"/>
  <c r="D214" i="5" s="1"/>
  <c r="D215" i="5" s="1"/>
  <c r="D216" i="5" s="1"/>
  <c r="D217" i="5" s="1"/>
  <c r="D200" i="5"/>
  <c r="D201" i="5" s="1"/>
  <c r="D202" i="5" s="1"/>
  <c r="D203" i="5" s="1"/>
  <c r="D204" i="5" s="1"/>
  <c r="D205" i="5" s="1"/>
  <c r="D206" i="5" s="1"/>
  <c r="D207" i="5" s="1"/>
  <c r="D208" i="5" s="1"/>
  <c r="D186" i="5"/>
  <c r="D187" i="5" s="1"/>
  <c r="D188" i="5" s="1"/>
  <c r="D189" i="5" s="1"/>
  <c r="D190" i="5" s="1"/>
  <c r="D191" i="5" s="1"/>
  <c r="D192" i="5" s="1"/>
  <c r="D193" i="5" s="1"/>
  <c r="D194" i="5" s="1"/>
  <c r="D195" i="5" s="1"/>
  <c r="D196" i="5" s="1"/>
  <c r="D197" i="5" s="1"/>
  <c r="D198" i="5" s="1"/>
  <c r="D169" i="5"/>
  <c r="D170" i="5" s="1"/>
  <c r="D171" i="5" s="1"/>
  <c r="D172" i="5" s="1"/>
  <c r="D173" i="5" s="1"/>
  <c r="D174" i="5" s="1"/>
  <c r="D175" i="5" s="1"/>
  <c r="D176" i="5" s="1"/>
  <c r="D177" i="5" s="1"/>
  <c r="D178" i="5" s="1"/>
  <c r="D179" i="5" s="1"/>
  <c r="D180" i="5" s="1"/>
  <c r="D181" i="5" s="1"/>
  <c r="D182" i="5" s="1"/>
  <c r="D183" i="5" s="1"/>
  <c r="D184" i="5" s="1"/>
  <c r="D160" i="5"/>
  <c r="D161" i="5" s="1"/>
  <c r="D162" i="5" s="1"/>
  <c r="D163" i="5" s="1"/>
  <c r="D164" i="5" s="1"/>
  <c r="D165" i="5" s="1"/>
  <c r="D166" i="5" s="1"/>
  <c r="D167" i="5" s="1"/>
  <c r="D159" i="5"/>
  <c r="D155" i="5"/>
  <c r="D156" i="5" s="1"/>
  <c r="D157" i="5" s="1"/>
  <c r="D140" i="5"/>
  <c r="D141" i="5" s="1"/>
  <c r="D142" i="5" s="1"/>
  <c r="D143" i="5" s="1"/>
  <c r="D144" i="5" s="1"/>
  <c r="D145" i="5" s="1"/>
  <c r="D146" i="5" s="1"/>
  <c r="D147" i="5" s="1"/>
  <c r="D148" i="5" s="1"/>
  <c r="D149" i="5" s="1"/>
  <c r="D150" i="5" s="1"/>
  <c r="D151" i="5" s="1"/>
  <c r="D152" i="5" s="1"/>
  <c r="D153" i="5" s="1"/>
  <c r="D127" i="5"/>
  <c r="D128" i="5" s="1"/>
  <c r="D129" i="5" s="1"/>
  <c r="D130" i="5" s="1"/>
  <c r="D131" i="5" s="1"/>
  <c r="D132" i="5" s="1"/>
  <c r="D133" i="5" s="1"/>
  <c r="D134" i="5" s="1"/>
  <c r="D135" i="5" s="1"/>
  <c r="D136" i="5" s="1"/>
  <c r="D137" i="5" s="1"/>
  <c r="D138" i="5" s="1"/>
  <c r="D111" i="5"/>
  <c r="D112" i="5" s="1"/>
  <c r="D113" i="5" s="1"/>
  <c r="D114" i="5" s="1"/>
  <c r="D115" i="5" s="1"/>
  <c r="D116" i="5" s="1"/>
  <c r="D117" i="5" s="1"/>
  <c r="D118" i="5" s="1"/>
  <c r="D119" i="5" s="1"/>
  <c r="D120" i="5" s="1"/>
  <c r="D121" i="5" s="1"/>
  <c r="D122" i="5" s="1"/>
  <c r="D123" i="5" s="1"/>
  <c r="D124" i="5" s="1"/>
  <c r="D125" i="5" s="1"/>
  <c r="D94" i="5"/>
  <c r="D95" i="5" s="1"/>
  <c r="D96" i="5" s="1"/>
  <c r="D97" i="5" s="1"/>
  <c r="D98" i="5" s="1"/>
  <c r="D99" i="5" s="1"/>
  <c r="D100" i="5" s="1"/>
  <c r="D101" i="5" s="1"/>
  <c r="D102" i="5" s="1"/>
  <c r="D103" i="5" s="1"/>
  <c r="D104" i="5" s="1"/>
  <c r="D105" i="5" s="1"/>
  <c r="D106" i="5" s="1"/>
  <c r="D107" i="5" s="1"/>
  <c r="D108" i="5" s="1"/>
  <c r="D109" i="5" s="1"/>
  <c r="D81" i="5"/>
  <c r="D82" i="5" s="1"/>
  <c r="D83" i="5" s="1"/>
  <c r="D84" i="5" s="1"/>
  <c r="D85" i="5" s="1"/>
  <c r="D86" i="5" s="1"/>
  <c r="D87" i="5" s="1"/>
  <c r="D88" i="5" s="1"/>
  <c r="D89" i="5" s="1"/>
  <c r="D90" i="5" s="1"/>
  <c r="D91" i="5" s="1"/>
  <c r="D92" i="5" s="1"/>
  <c r="D58" i="5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D72" i="5" s="1"/>
  <c r="D73" i="5" s="1"/>
  <c r="D74" i="5" s="1"/>
  <c r="D75" i="5" s="1"/>
  <c r="D76" i="5" s="1"/>
  <c r="D77" i="5" s="1"/>
  <c r="D78" i="5" s="1"/>
  <c r="D79" i="5" s="1"/>
  <c r="D45" i="5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34" i="5"/>
  <c r="D35" i="5" s="1"/>
  <c r="D36" i="5" s="1"/>
  <c r="D37" i="5" s="1"/>
  <c r="D38" i="5" s="1"/>
  <c r="D39" i="5" s="1"/>
  <c r="D40" i="5" s="1"/>
  <c r="D41" i="5" s="1"/>
  <c r="D42" i="5" s="1"/>
  <c r="D43" i="5" s="1"/>
  <c r="D12" i="5"/>
  <c r="D13" i="5" s="1"/>
  <c r="D14" i="5" s="1"/>
  <c r="D15" i="5" s="1"/>
  <c r="D16" i="5" s="1"/>
  <c r="D17" i="5" s="1"/>
  <c r="D18" i="5" s="1"/>
  <c r="D19" i="5" s="1"/>
  <c r="D20" i="5" s="1"/>
  <c r="D4" i="5"/>
  <c r="D5" i="5" s="1"/>
  <c r="D6" i="5" s="1"/>
  <c r="D7" i="5" s="1"/>
  <c r="D8" i="5" s="1"/>
  <c r="D9" i="5" s="1"/>
  <c r="D10" i="5" s="1"/>
  <c r="D30" i="5"/>
  <c r="D31" i="5" s="1"/>
  <c r="D32" i="5" s="1"/>
  <c r="D22" i="5"/>
  <c r="D23" i="5" s="1"/>
  <c r="D24" i="5" s="1"/>
  <c r="D25" i="5" s="1"/>
  <c r="D26" i="5" s="1"/>
  <c r="D27" i="5" s="1"/>
  <c r="D28" i="5" s="1"/>
  <c r="O184" i="11"/>
  <c r="O185" i="11" s="1"/>
  <c r="K184" i="11"/>
  <c r="K185" i="11" s="1"/>
  <c r="G184" i="11"/>
  <c r="G185" i="11" s="1"/>
  <c r="D184" i="11"/>
  <c r="D183" i="11"/>
  <c r="D182" i="11" s="1"/>
  <c r="O181" i="11"/>
  <c r="O182" i="11" s="1"/>
  <c r="K181" i="11"/>
  <c r="K182" i="11" s="1"/>
  <c r="G181" i="11"/>
  <c r="G182" i="11" s="1"/>
  <c r="D181" i="11"/>
  <c r="D180" i="11"/>
  <c r="D179" i="11"/>
  <c r="O178" i="11"/>
  <c r="O179" i="11" s="1"/>
  <c r="D178" i="11"/>
  <c r="K177" i="11"/>
  <c r="K178" i="11" s="1"/>
  <c r="G177" i="11"/>
  <c r="G178" i="11" s="1"/>
  <c r="D177" i="11"/>
  <c r="D176" i="11"/>
  <c r="O175" i="11"/>
  <c r="O176" i="11" s="1"/>
  <c r="D175" i="11"/>
  <c r="K174" i="11"/>
  <c r="K175" i="11" s="1"/>
  <c r="G174" i="11"/>
  <c r="G175" i="11" s="1"/>
  <c r="D174" i="11"/>
  <c r="D173" i="11"/>
  <c r="K171" i="11"/>
  <c r="K172" i="11" s="1"/>
  <c r="G171" i="11"/>
  <c r="G172" i="11" s="1"/>
  <c r="D171" i="11"/>
  <c r="D170" i="11"/>
  <c r="D169" i="11"/>
  <c r="K168" i="11"/>
  <c r="K169" i="11" s="1"/>
  <c r="G168" i="11"/>
  <c r="G169" i="11" s="1"/>
  <c r="D168" i="11"/>
  <c r="D167" i="11"/>
  <c r="D166" i="11"/>
  <c r="K165" i="11"/>
  <c r="K166" i="11" s="1"/>
  <c r="G165" i="11"/>
  <c r="G166" i="11" s="1"/>
  <c r="D165" i="11"/>
  <c r="O164" i="11"/>
  <c r="O165" i="11" s="1"/>
  <c r="D164" i="11"/>
  <c r="D163" i="11"/>
  <c r="K162" i="11"/>
  <c r="K163" i="11" s="1"/>
  <c r="G162" i="11"/>
  <c r="G163" i="11" s="1"/>
  <c r="D162" i="11"/>
  <c r="O161" i="11"/>
  <c r="O162" i="11" s="1"/>
  <c r="D161" i="11"/>
  <c r="D160" i="11"/>
  <c r="K159" i="11"/>
  <c r="K160" i="11" s="1"/>
  <c r="G159" i="11"/>
  <c r="G160" i="11" s="1"/>
  <c r="D159" i="11"/>
  <c r="D158" i="11"/>
  <c r="D157" i="11"/>
  <c r="K156" i="11"/>
  <c r="K157" i="11" s="1"/>
  <c r="G156" i="11"/>
  <c r="G157" i="11" s="1"/>
  <c r="D156" i="11"/>
  <c r="D155" i="11"/>
  <c r="O153" i="11"/>
  <c r="O154" i="11" s="1"/>
  <c r="K153" i="11"/>
  <c r="K154" i="11" s="1"/>
  <c r="G153" i="11"/>
  <c r="G154" i="11" s="1"/>
  <c r="D151" i="11"/>
  <c r="O150" i="11"/>
  <c r="O151" i="11" s="1"/>
  <c r="K150" i="11"/>
  <c r="K151" i="11" s="1"/>
  <c r="G150" i="11"/>
  <c r="G151" i="11" s="1"/>
  <c r="D150" i="11"/>
  <c r="D149" i="11"/>
  <c r="D148" i="11"/>
  <c r="O147" i="11"/>
  <c r="O148" i="11" s="1"/>
  <c r="K147" i="11"/>
  <c r="K148" i="11" s="1"/>
  <c r="G147" i="11"/>
  <c r="G148" i="11" s="1"/>
  <c r="D147" i="11"/>
  <c r="D146" i="11"/>
  <c r="D145" i="11"/>
  <c r="O144" i="11"/>
  <c r="O145" i="11" s="1"/>
  <c r="K144" i="11"/>
  <c r="K145" i="11" s="1"/>
  <c r="G144" i="11"/>
  <c r="G145" i="11" s="1"/>
  <c r="D144" i="11"/>
  <c r="D143" i="11"/>
  <c r="D142" i="11"/>
  <c r="O141" i="11"/>
  <c r="O142" i="11" s="1"/>
  <c r="K141" i="11"/>
  <c r="K142" i="11" s="1"/>
  <c r="G141" i="11"/>
  <c r="G142" i="11" s="1"/>
  <c r="D141" i="11"/>
  <c r="D140" i="11"/>
  <c r="D139" i="11"/>
  <c r="O138" i="11"/>
  <c r="O139" i="11" s="1"/>
  <c r="K138" i="11"/>
  <c r="K139" i="11" s="1"/>
  <c r="G138" i="11"/>
  <c r="G139" i="11" s="1"/>
  <c r="D138" i="11"/>
  <c r="D137" i="11"/>
  <c r="D136" i="11"/>
  <c r="D28" i="11" s="1"/>
  <c r="O135" i="11"/>
  <c r="O136" i="11" s="1"/>
  <c r="K135" i="11"/>
  <c r="K136" i="11" s="1"/>
  <c r="G135" i="11"/>
  <c r="G136" i="11" s="1"/>
  <c r="D135" i="11"/>
  <c r="D134" i="11"/>
  <c r="D133" i="11"/>
  <c r="O132" i="11"/>
  <c r="O133" i="11" s="1"/>
  <c r="K132" i="11"/>
  <c r="K133" i="11" s="1"/>
  <c r="G132" i="11"/>
  <c r="G133" i="11" s="1"/>
  <c r="D132" i="11"/>
  <c r="D131" i="11"/>
  <c r="D130" i="11"/>
  <c r="O129" i="11"/>
  <c r="O130" i="11" s="1"/>
  <c r="K129" i="11"/>
  <c r="K130" i="11" s="1"/>
  <c r="G129" i="11"/>
  <c r="G130" i="11" s="1"/>
  <c r="D129" i="11"/>
  <c r="D128" i="11"/>
  <c r="D127" i="11"/>
  <c r="G112" i="11"/>
  <c r="G113" i="11" s="1"/>
  <c r="G114" i="11" s="1"/>
  <c r="G115" i="11" s="1"/>
  <c r="G116" i="11" s="1"/>
  <c r="G117" i="11" s="1"/>
  <c r="G118" i="11" s="1"/>
  <c r="G119" i="11" s="1"/>
  <c r="G120" i="11" s="1"/>
  <c r="G121" i="11" s="1"/>
  <c r="G122" i="11" s="1"/>
  <c r="G123" i="11" s="1"/>
  <c r="K108" i="11"/>
  <c r="K109" i="11" s="1"/>
  <c r="K110" i="11" s="1"/>
  <c r="K111" i="11" s="1"/>
  <c r="K112" i="11" s="1"/>
  <c r="K113" i="11" s="1"/>
  <c r="K114" i="11" s="1"/>
  <c r="K115" i="11" s="1"/>
  <c r="K116" i="11" s="1"/>
  <c r="K117" i="11" s="1"/>
  <c r="K118" i="11" s="1"/>
  <c r="K119" i="11" s="1"/>
  <c r="K120" i="11" s="1"/>
  <c r="D22" i="11"/>
  <c r="O95" i="11"/>
  <c r="O96" i="11" s="1"/>
  <c r="O97" i="11" s="1"/>
  <c r="O98" i="11" s="1"/>
  <c r="O99" i="11" s="1"/>
  <c r="O100" i="11" s="1"/>
  <c r="O101" i="11" s="1"/>
  <c r="O102" i="11" s="1"/>
  <c r="O103" i="11" s="1"/>
  <c r="O104" i="11" s="1"/>
  <c r="O105" i="11" s="1"/>
  <c r="O106" i="11" s="1"/>
  <c r="K95" i="11"/>
  <c r="K96" i="11" s="1"/>
  <c r="K97" i="11" s="1"/>
  <c r="K98" i="11" s="1"/>
  <c r="K99" i="11" s="1"/>
  <c r="K100" i="11" s="1"/>
  <c r="K101" i="11" s="1"/>
  <c r="K102" i="11" s="1"/>
  <c r="K103" i="11" s="1"/>
  <c r="K104" i="11" s="1"/>
  <c r="K105" i="11" s="1"/>
  <c r="K106" i="11" s="1"/>
  <c r="G95" i="11"/>
  <c r="G96" i="11" s="1"/>
  <c r="G97" i="11" s="1"/>
  <c r="G98" i="11" s="1"/>
  <c r="G99" i="11" s="1"/>
  <c r="G100" i="11" s="1"/>
  <c r="G101" i="11" s="1"/>
  <c r="G102" i="11" s="1"/>
  <c r="G103" i="11" s="1"/>
  <c r="G104" i="11" s="1"/>
  <c r="G105" i="11" s="1"/>
  <c r="G106" i="11" s="1"/>
  <c r="G107" i="11" s="1"/>
  <c r="G108" i="11" s="1"/>
  <c r="G109" i="11" s="1"/>
  <c r="G110" i="11" s="1"/>
  <c r="O91" i="11"/>
  <c r="O92" i="11" s="1"/>
  <c r="O93" i="11" s="1"/>
  <c r="G86" i="11"/>
  <c r="G87" i="11" s="1"/>
  <c r="G88" i="11" s="1"/>
  <c r="G89" i="11" s="1"/>
  <c r="G90" i="11" s="1"/>
  <c r="G91" i="11" s="1"/>
  <c r="G92" i="11" s="1"/>
  <c r="G93" i="11" s="1"/>
  <c r="K80" i="11"/>
  <c r="K81" i="11" s="1"/>
  <c r="K82" i="11" s="1"/>
  <c r="K83" i="11" s="1"/>
  <c r="K84" i="11" s="1"/>
  <c r="K85" i="11" s="1"/>
  <c r="K86" i="11" s="1"/>
  <c r="K87" i="11" s="1"/>
  <c r="K88" i="11" s="1"/>
  <c r="K89" i="11" s="1"/>
  <c r="K90" i="11" s="1"/>
  <c r="K91" i="11" s="1"/>
  <c r="K92" i="11" s="1"/>
  <c r="K93" i="11" s="1"/>
  <c r="G76" i="11"/>
  <c r="G77" i="11" s="1"/>
  <c r="G78" i="11" s="1"/>
  <c r="G79" i="11" s="1"/>
  <c r="G80" i="11" s="1"/>
  <c r="G81" i="11" s="1"/>
  <c r="G82" i="11" s="1"/>
  <c r="G83" i="11" s="1"/>
  <c r="G84" i="11" s="1"/>
  <c r="O68" i="11"/>
  <c r="O69" i="11" s="1"/>
  <c r="O70" i="11" s="1"/>
  <c r="O71" i="11" s="1"/>
  <c r="O72" i="11" s="1"/>
  <c r="O73" i="11" s="1"/>
  <c r="O74" i="11" s="1"/>
  <c r="O75" i="11" s="1"/>
  <c r="O76" i="11" s="1"/>
  <c r="O77" i="11" s="1"/>
  <c r="O78" i="11" s="1"/>
  <c r="O79" i="11" s="1"/>
  <c r="O80" i="11" s="1"/>
  <c r="O81" i="11" s="1"/>
  <c r="O82" i="11" s="1"/>
  <c r="O83" i="11" s="1"/>
  <c r="O84" i="11" s="1"/>
  <c r="O85" i="11" s="1"/>
  <c r="O86" i="11" s="1"/>
  <c r="O87" i="11" s="1"/>
  <c r="O88" i="11" s="1"/>
  <c r="O89" i="11" s="1"/>
  <c r="K68" i="11"/>
  <c r="K69" i="11" s="1"/>
  <c r="K70" i="11" s="1"/>
  <c r="K71" i="11" s="1"/>
  <c r="K72" i="11" s="1"/>
  <c r="K73" i="11" s="1"/>
  <c r="K74" i="11" s="1"/>
  <c r="K75" i="11" s="1"/>
  <c r="K76" i="11" s="1"/>
  <c r="K77" i="11" s="1"/>
  <c r="K78" i="11" s="1"/>
  <c r="G68" i="11"/>
  <c r="G69" i="11" s="1"/>
  <c r="G70" i="11" s="1"/>
  <c r="G71" i="11" s="1"/>
  <c r="G72" i="11" s="1"/>
  <c r="G73" i="11" s="1"/>
  <c r="G74" i="11" s="1"/>
  <c r="G52" i="11"/>
  <c r="G53" i="11" s="1"/>
  <c r="G45" i="11"/>
  <c r="G46" i="11" s="1"/>
  <c r="G47" i="11" s="1"/>
  <c r="G48" i="11" s="1"/>
  <c r="G49" i="11" s="1"/>
  <c r="G50" i="11" s="1"/>
  <c r="D26" i="11"/>
  <c r="D39" i="11"/>
  <c r="D38" i="11"/>
  <c r="D37" i="11"/>
  <c r="D36" i="11"/>
  <c r="O35" i="11"/>
  <c r="O36" i="11" s="1"/>
  <c r="O37" i="11" s="1"/>
  <c r="O38" i="11" s="1"/>
  <c r="O39" i="11" s="1"/>
  <c r="O40" i="11" s="1"/>
  <c r="O41" i="11" s="1"/>
  <c r="O42" i="11" s="1"/>
  <c r="O43" i="11" s="1"/>
  <c r="O44" i="11" s="1"/>
  <c r="O45" i="11" s="1"/>
  <c r="O46" i="11" s="1"/>
  <c r="K34" i="11"/>
  <c r="K35" i="11" s="1"/>
  <c r="K36" i="11" s="1"/>
  <c r="K37" i="11" s="1"/>
  <c r="K38" i="11" s="1"/>
  <c r="K39" i="11" s="1"/>
  <c r="K40" i="11" s="1"/>
  <c r="K41" i="11" s="1"/>
  <c r="K42" i="11" s="1"/>
  <c r="K43" i="11" s="1"/>
  <c r="K44" i="11" s="1"/>
  <c r="K45" i="11" s="1"/>
  <c r="K46" i="11" s="1"/>
  <c r="K47" i="11" s="1"/>
  <c r="K48" i="11" s="1"/>
  <c r="K49" i="11" s="1"/>
  <c r="D32" i="11"/>
  <c r="D33" i="11"/>
  <c r="D31" i="11"/>
  <c r="G29" i="11"/>
  <c r="G30" i="11" s="1"/>
  <c r="G31" i="11" s="1"/>
  <c r="G32" i="11" s="1"/>
  <c r="G33" i="11" s="1"/>
  <c r="G34" i="11" s="1"/>
  <c r="G35" i="11" s="1"/>
  <c r="G36" i="11" s="1"/>
  <c r="G37" i="11" s="1"/>
  <c r="G38" i="11" s="1"/>
  <c r="G39" i="11" s="1"/>
  <c r="G40" i="11" s="1"/>
  <c r="G41" i="11" s="1"/>
  <c r="G42" i="11" s="1"/>
  <c r="G43" i="11" s="1"/>
  <c r="D29" i="11"/>
  <c r="D10" i="11" s="1"/>
  <c r="O25" i="11"/>
  <c r="O26" i="11" s="1"/>
  <c r="O27" i="11" s="1"/>
  <c r="O28" i="11" s="1"/>
  <c r="O29" i="11" s="1"/>
  <c r="O30" i="11" s="1"/>
  <c r="O31" i="11" s="1"/>
  <c r="O32" i="11" s="1"/>
  <c r="O33" i="11" s="1"/>
  <c r="K24" i="11"/>
  <c r="K25" i="11" s="1"/>
  <c r="K26" i="11" s="1"/>
  <c r="K27" i="11" s="1"/>
  <c r="K28" i="11" s="1"/>
  <c r="K29" i="11" s="1"/>
  <c r="K30" i="11" s="1"/>
  <c r="K31" i="11" s="1"/>
  <c r="K32" i="11" s="1"/>
  <c r="G23" i="11"/>
  <c r="G24" i="11" s="1"/>
  <c r="G25" i="11" s="1"/>
  <c r="G26" i="11" s="1"/>
  <c r="G27" i="11" s="1"/>
  <c r="D21" i="11"/>
  <c r="O21" i="11"/>
  <c r="O22" i="11" s="1"/>
  <c r="O23" i="11" s="1"/>
  <c r="D18" i="11"/>
  <c r="D17" i="11"/>
  <c r="K13" i="11"/>
  <c r="K14" i="11" s="1"/>
  <c r="K15" i="11" s="1"/>
  <c r="K16" i="11" s="1"/>
  <c r="K17" i="11" s="1"/>
  <c r="K18" i="11" s="1"/>
  <c r="K19" i="11" s="1"/>
  <c r="K20" i="11" s="1"/>
  <c r="K21" i="11" s="1"/>
  <c r="K22" i="11" s="1"/>
  <c r="G13" i="11"/>
  <c r="G14" i="11" s="1"/>
  <c r="G15" i="11" s="1"/>
  <c r="G16" i="11" s="1"/>
  <c r="G17" i="11" s="1"/>
  <c r="G18" i="11" s="1"/>
  <c r="D12" i="11"/>
  <c r="D16" i="11"/>
  <c r="D11" i="11"/>
  <c r="D9" i="11"/>
  <c r="D8" i="11"/>
  <c r="O5" i="11"/>
  <c r="O6" i="11" s="1"/>
  <c r="O7" i="11" s="1"/>
  <c r="O8" i="11" s="1"/>
  <c r="O9" i="11" s="1"/>
  <c r="O10" i="11" s="1"/>
  <c r="O11" i="11" s="1"/>
  <c r="O12" i="11" s="1"/>
  <c r="O13" i="11" s="1"/>
  <c r="O14" i="11" s="1"/>
  <c r="O15" i="11" s="1"/>
  <c r="O16" i="11" s="1"/>
  <c r="O17" i="11" s="1"/>
  <c r="O18" i="11" s="1"/>
  <c r="O19" i="11" s="1"/>
  <c r="K5" i="11"/>
  <c r="K6" i="11" s="1"/>
  <c r="K7" i="11" s="1"/>
  <c r="K8" i="11" s="1"/>
  <c r="K9" i="11" s="1"/>
  <c r="K10" i="11" s="1"/>
  <c r="K11" i="11" s="1"/>
  <c r="G5" i="11"/>
  <c r="G6" i="11" s="1"/>
  <c r="G7" i="11" s="1"/>
  <c r="G8" i="11" s="1"/>
  <c r="G9" i="11" s="1"/>
  <c r="G10" i="11" s="1"/>
  <c r="G11" i="11" s="1"/>
  <c r="A1" i="11"/>
  <c r="A125" i="11" s="1"/>
  <c r="Q184" i="10"/>
  <c r="Q185" i="10" s="1"/>
  <c r="L184" i="10"/>
  <c r="L185" i="10" s="1"/>
  <c r="G184" i="10"/>
  <c r="G185" i="10" s="1"/>
  <c r="D184" i="10"/>
  <c r="D183" i="10"/>
  <c r="D182" i="10" s="1"/>
  <c r="Q181" i="10"/>
  <c r="Q182" i="10" s="1"/>
  <c r="L181" i="10"/>
  <c r="L182" i="10" s="1"/>
  <c r="G181" i="10"/>
  <c r="G182" i="10" s="1"/>
  <c r="D181" i="10"/>
  <c r="D180" i="10"/>
  <c r="D179" i="10"/>
  <c r="Q178" i="10"/>
  <c r="Q179" i="10" s="1"/>
  <c r="D178" i="10"/>
  <c r="L177" i="10"/>
  <c r="L178" i="10" s="1"/>
  <c r="G177" i="10"/>
  <c r="G178" i="10" s="1"/>
  <c r="D177" i="10"/>
  <c r="D176" i="10"/>
  <c r="Q175" i="10"/>
  <c r="Q176" i="10" s="1"/>
  <c r="L175" i="10"/>
  <c r="D175" i="10"/>
  <c r="L174" i="10"/>
  <c r="G174" i="10"/>
  <c r="G175" i="10" s="1"/>
  <c r="D174" i="10"/>
  <c r="D173" i="10"/>
  <c r="L171" i="10"/>
  <c r="L172" i="10" s="1"/>
  <c r="G171" i="10"/>
  <c r="G172" i="10" s="1"/>
  <c r="D171" i="10"/>
  <c r="D170" i="10"/>
  <c r="D169" i="10"/>
  <c r="L168" i="10"/>
  <c r="L169" i="10" s="1"/>
  <c r="G168" i="10"/>
  <c r="G169" i="10" s="1"/>
  <c r="D168" i="10"/>
  <c r="D167" i="10"/>
  <c r="D166" i="10"/>
  <c r="L165" i="10"/>
  <c r="L166" i="10" s="1"/>
  <c r="G165" i="10"/>
  <c r="G166" i="10" s="1"/>
  <c r="D165" i="10"/>
  <c r="Q164" i="10"/>
  <c r="Q165" i="10" s="1"/>
  <c r="D164" i="10"/>
  <c r="D163" i="10"/>
  <c r="L162" i="10"/>
  <c r="L163" i="10" s="1"/>
  <c r="G162" i="10"/>
  <c r="G163" i="10" s="1"/>
  <c r="D162" i="10"/>
  <c r="Q161" i="10"/>
  <c r="Q162" i="10" s="1"/>
  <c r="D161" i="10"/>
  <c r="D160" i="10"/>
  <c r="L159" i="10"/>
  <c r="L160" i="10" s="1"/>
  <c r="G159" i="10"/>
  <c r="G160" i="10" s="1"/>
  <c r="D159" i="10"/>
  <c r="D158" i="10"/>
  <c r="D157" i="10"/>
  <c r="L156" i="10"/>
  <c r="L157" i="10" s="1"/>
  <c r="G156" i="10"/>
  <c r="G157" i="10" s="1"/>
  <c r="D156" i="10"/>
  <c r="D155" i="10"/>
  <c r="D154" i="10" s="1"/>
  <c r="R92" i="10" s="1"/>
  <c r="Q153" i="10"/>
  <c r="Q154" i="10" s="1"/>
  <c r="L153" i="10"/>
  <c r="L154" i="10" s="1"/>
  <c r="G153" i="10"/>
  <c r="G154" i="10" s="1"/>
  <c r="D151" i="10"/>
  <c r="Q150" i="10"/>
  <c r="Q151" i="10" s="1"/>
  <c r="L150" i="10"/>
  <c r="L151" i="10" s="1"/>
  <c r="G150" i="10"/>
  <c r="G151" i="10" s="1"/>
  <c r="D150" i="10"/>
  <c r="D149" i="10"/>
  <c r="D148" i="10"/>
  <c r="Q147" i="10"/>
  <c r="Q148" i="10" s="1"/>
  <c r="L147" i="10"/>
  <c r="L148" i="10" s="1"/>
  <c r="G147" i="10"/>
  <c r="G148" i="10" s="1"/>
  <c r="D147" i="10"/>
  <c r="D146" i="10"/>
  <c r="D145" i="10"/>
  <c r="Q144" i="10"/>
  <c r="Q145" i="10" s="1"/>
  <c r="L144" i="10"/>
  <c r="L145" i="10" s="1"/>
  <c r="G144" i="10"/>
  <c r="G145" i="10" s="1"/>
  <c r="D144" i="10"/>
  <c r="D143" i="10"/>
  <c r="D142" i="10"/>
  <c r="Q141" i="10"/>
  <c r="Q142" i="10" s="1"/>
  <c r="L141" i="10"/>
  <c r="L142" i="10" s="1"/>
  <c r="G141" i="10"/>
  <c r="G142" i="10" s="1"/>
  <c r="D141" i="10"/>
  <c r="D140" i="10"/>
  <c r="D139" i="10"/>
  <c r="Q138" i="10"/>
  <c r="Q139" i="10" s="1"/>
  <c r="L138" i="10"/>
  <c r="L139" i="10" s="1"/>
  <c r="G138" i="10"/>
  <c r="G139" i="10" s="1"/>
  <c r="D138" i="10"/>
  <c r="D137" i="10"/>
  <c r="D136" i="10"/>
  <c r="Q135" i="10"/>
  <c r="Q136" i="10" s="1"/>
  <c r="L135" i="10"/>
  <c r="L136" i="10" s="1"/>
  <c r="G135" i="10"/>
  <c r="G136" i="10" s="1"/>
  <c r="D135" i="10"/>
  <c r="D134" i="10"/>
  <c r="R105" i="10" s="1"/>
  <c r="D24" i="10" s="1"/>
  <c r="D133" i="10"/>
  <c r="Q132" i="10"/>
  <c r="Q133" i="10" s="1"/>
  <c r="L132" i="10"/>
  <c r="L133" i="10" s="1"/>
  <c r="G132" i="10"/>
  <c r="G133" i="10" s="1"/>
  <c r="D132" i="10"/>
  <c r="D131" i="10"/>
  <c r="D130" i="10"/>
  <c r="Q129" i="10"/>
  <c r="Q130" i="10" s="1"/>
  <c r="L129" i="10"/>
  <c r="L130" i="10" s="1"/>
  <c r="G129" i="10"/>
  <c r="G130" i="10" s="1"/>
  <c r="D129" i="10"/>
  <c r="D128" i="10"/>
  <c r="D127" i="10"/>
  <c r="D126" i="10" s="1"/>
  <c r="H123" i="10"/>
  <c r="M120" i="10"/>
  <c r="M119" i="10"/>
  <c r="D34" i="10" s="1"/>
  <c r="G112" i="10"/>
  <c r="G113" i="10" s="1"/>
  <c r="G114" i="10" s="1"/>
  <c r="G115" i="10" s="1"/>
  <c r="G116" i="10" s="1"/>
  <c r="G117" i="10" s="1"/>
  <c r="G118" i="10" s="1"/>
  <c r="G119" i="10" s="1"/>
  <c r="G120" i="10" s="1"/>
  <c r="G121" i="10" s="1"/>
  <c r="G122" i="10" s="1"/>
  <c r="G123" i="10" s="1"/>
  <c r="M110" i="10"/>
  <c r="L108" i="10"/>
  <c r="L109" i="10" s="1"/>
  <c r="L110" i="10" s="1"/>
  <c r="L111" i="10" s="1"/>
  <c r="L112" i="10" s="1"/>
  <c r="L113" i="10" s="1"/>
  <c r="L114" i="10" s="1"/>
  <c r="L115" i="10" s="1"/>
  <c r="L116" i="10" s="1"/>
  <c r="L117" i="10" s="1"/>
  <c r="L118" i="10" s="1"/>
  <c r="L119" i="10" s="1"/>
  <c r="L120" i="10" s="1"/>
  <c r="R106" i="10"/>
  <c r="M101" i="10"/>
  <c r="M100" i="10"/>
  <c r="M99" i="10"/>
  <c r="Q95" i="10"/>
  <c r="Q96" i="10" s="1"/>
  <c r="Q97" i="10" s="1"/>
  <c r="Q98" i="10" s="1"/>
  <c r="Q99" i="10" s="1"/>
  <c r="Q100" i="10" s="1"/>
  <c r="Q101" i="10" s="1"/>
  <c r="Q102" i="10" s="1"/>
  <c r="Q103" i="10" s="1"/>
  <c r="Q104" i="10" s="1"/>
  <c r="Q105" i="10" s="1"/>
  <c r="Q106" i="10" s="1"/>
  <c r="L95" i="10"/>
  <c r="L96" i="10" s="1"/>
  <c r="L97" i="10" s="1"/>
  <c r="L98" i="10" s="1"/>
  <c r="L99" i="10" s="1"/>
  <c r="L100" i="10" s="1"/>
  <c r="L101" i="10" s="1"/>
  <c r="L102" i="10" s="1"/>
  <c r="L103" i="10" s="1"/>
  <c r="L104" i="10" s="1"/>
  <c r="L105" i="10" s="1"/>
  <c r="L106" i="10" s="1"/>
  <c r="G95" i="10"/>
  <c r="G96" i="10" s="1"/>
  <c r="G97" i="10" s="1"/>
  <c r="G98" i="10" s="1"/>
  <c r="G99" i="10" s="1"/>
  <c r="G100" i="10" s="1"/>
  <c r="G101" i="10" s="1"/>
  <c r="G102" i="10" s="1"/>
  <c r="G103" i="10" s="1"/>
  <c r="G104" i="10" s="1"/>
  <c r="G105" i="10" s="1"/>
  <c r="G106" i="10" s="1"/>
  <c r="G107" i="10" s="1"/>
  <c r="G108" i="10" s="1"/>
  <c r="G109" i="10" s="1"/>
  <c r="G110" i="10" s="1"/>
  <c r="H93" i="10"/>
  <c r="Q92" i="10"/>
  <c r="Q93" i="10" s="1"/>
  <c r="Q91" i="10"/>
  <c r="G86" i="10"/>
  <c r="G87" i="10" s="1"/>
  <c r="G88" i="10" s="1"/>
  <c r="G89" i="10" s="1"/>
  <c r="G90" i="10" s="1"/>
  <c r="G91" i="10" s="1"/>
  <c r="G92" i="10" s="1"/>
  <c r="G93" i="10" s="1"/>
  <c r="R81" i="10"/>
  <c r="R67" i="10" s="1"/>
  <c r="D23" i="10" s="1"/>
  <c r="D20" i="10" s="1"/>
  <c r="L80" i="10"/>
  <c r="L81" i="10" s="1"/>
  <c r="L82" i="10" s="1"/>
  <c r="L83" i="10" s="1"/>
  <c r="L84" i="10" s="1"/>
  <c r="L85" i="10" s="1"/>
  <c r="L86" i="10" s="1"/>
  <c r="L87" i="10" s="1"/>
  <c r="L88" i="10" s="1"/>
  <c r="L89" i="10" s="1"/>
  <c r="L90" i="10" s="1"/>
  <c r="L91" i="10" s="1"/>
  <c r="L92" i="10" s="1"/>
  <c r="L93" i="10" s="1"/>
  <c r="G76" i="10"/>
  <c r="G77" i="10" s="1"/>
  <c r="G78" i="10" s="1"/>
  <c r="G79" i="10" s="1"/>
  <c r="G80" i="10" s="1"/>
  <c r="G81" i="10" s="1"/>
  <c r="G82" i="10" s="1"/>
  <c r="G83" i="10" s="1"/>
  <c r="G84" i="10" s="1"/>
  <c r="Q68" i="10"/>
  <c r="Q69" i="10" s="1"/>
  <c r="Q70" i="10" s="1"/>
  <c r="Q71" i="10" s="1"/>
  <c r="Q72" i="10" s="1"/>
  <c r="Q73" i="10" s="1"/>
  <c r="Q74" i="10" s="1"/>
  <c r="Q75" i="10" s="1"/>
  <c r="Q76" i="10" s="1"/>
  <c r="Q77" i="10" s="1"/>
  <c r="Q78" i="10" s="1"/>
  <c r="Q79" i="10" s="1"/>
  <c r="Q80" i="10" s="1"/>
  <c r="Q81" i="10" s="1"/>
  <c r="Q82" i="10" s="1"/>
  <c r="Q83" i="10" s="1"/>
  <c r="Q84" i="10" s="1"/>
  <c r="Q85" i="10" s="1"/>
  <c r="Q86" i="10" s="1"/>
  <c r="Q87" i="10" s="1"/>
  <c r="Q88" i="10" s="1"/>
  <c r="Q89" i="10" s="1"/>
  <c r="L68" i="10"/>
  <c r="L69" i="10" s="1"/>
  <c r="L70" i="10" s="1"/>
  <c r="L71" i="10" s="1"/>
  <c r="L72" i="10" s="1"/>
  <c r="L73" i="10" s="1"/>
  <c r="L74" i="10" s="1"/>
  <c r="L75" i="10" s="1"/>
  <c r="L76" i="10" s="1"/>
  <c r="L77" i="10" s="1"/>
  <c r="L78" i="10" s="1"/>
  <c r="G68" i="10"/>
  <c r="G69" i="10" s="1"/>
  <c r="G70" i="10" s="1"/>
  <c r="G71" i="10" s="1"/>
  <c r="G72" i="10" s="1"/>
  <c r="G73" i="10" s="1"/>
  <c r="G74" i="10" s="1"/>
  <c r="G52" i="10"/>
  <c r="G53" i="10" s="1"/>
  <c r="R45" i="10"/>
  <c r="G45" i="10"/>
  <c r="G46" i="10" s="1"/>
  <c r="G47" i="10" s="1"/>
  <c r="G48" i="10" s="1"/>
  <c r="G49" i="10" s="1"/>
  <c r="G50" i="10" s="1"/>
  <c r="M40" i="10"/>
  <c r="D39" i="10"/>
  <c r="H29" i="10" s="1"/>
  <c r="D8" i="10" s="1"/>
  <c r="D38" i="10"/>
  <c r="H20" i="10" s="1"/>
  <c r="D11" i="10" s="1"/>
  <c r="D37" i="10"/>
  <c r="D36" i="10"/>
  <c r="Q35" i="10"/>
  <c r="Q36" i="10" s="1"/>
  <c r="Q37" i="10" s="1"/>
  <c r="Q38" i="10" s="1"/>
  <c r="Q39" i="10" s="1"/>
  <c r="Q40" i="10" s="1"/>
  <c r="Q41" i="10" s="1"/>
  <c r="Q42" i="10" s="1"/>
  <c r="Q43" i="10" s="1"/>
  <c r="Q44" i="10" s="1"/>
  <c r="Q45" i="10" s="1"/>
  <c r="Q46" i="10" s="1"/>
  <c r="L35" i="10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34" i="10"/>
  <c r="R33" i="10"/>
  <c r="D32" i="10" s="1"/>
  <c r="D33" i="10"/>
  <c r="D31" i="10"/>
  <c r="G29" i="10"/>
  <c r="G30" i="10" s="1"/>
  <c r="G31" i="10" s="1"/>
  <c r="G32" i="10" s="1"/>
  <c r="G33" i="10" s="1"/>
  <c r="G34" i="10" s="1"/>
  <c r="G35" i="10" s="1"/>
  <c r="G36" i="10" s="1"/>
  <c r="G37" i="10" s="1"/>
  <c r="G38" i="10" s="1"/>
  <c r="G39" i="10" s="1"/>
  <c r="G40" i="10" s="1"/>
  <c r="G41" i="10" s="1"/>
  <c r="G42" i="10" s="1"/>
  <c r="G43" i="10" s="1"/>
  <c r="D29" i="10"/>
  <c r="H51" i="10" s="1"/>
  <c r="D10" i="10" s="1"/>
  <c r="D28" i="10"/>
  <c r="D26" i="10"/>
  <c r="Q25" i="10"/>
  <c r="Q26" i="10" s="1"/>
  <c r="Q27" i="10" s="1"/>
  <c r="Q28" i="10" s="1"/>
  <c r="Q29" i="10" s="1"/>
  <c r="Q30" i="10" s="1"/>
  <c r="Q31" i="10" s="1"/>
  <c r="Q32" i="10" s="1"/>
  <c r="Q33" i="10" s="1"/>
  <c r="L25" i="10"/>
  <c r="L26" i="10" s="1"/>
  <c r="L27" i="10" s="1"/>
  <c r="L28" i="10" s="1"/>
  <c r="L29" i="10" s="1"/>
  <c r="L30" i="10" s="1"/>
  <c r="L31" i="10" s="1"/>
  <c r="L32" i="10" s="1"/>
  <c r="L24" i="10"/>
  <c r="G23" i="10"/>
  <c r="G24" i="10" s="1"/>
  <c r="G25" i="10" s="1"/>
  <c r="G26" i="10" s="1"/>
  <c r="G27" i="10" s="1"/>
  <c r="M22" i="10"/>
  <c r="D22" i="10"/>
  <c r="Q21" i="10"/>
  <c r="Q22" i="10" s="1"/>
  <c r="Q23" i="10" s="1"/>
  <c r="D21" i="10"/>
  <c r="R18" i="10"/>
  <c r="D18" i="10"/>
  <c r="R17" i="10"/>
  <c r="D17" i="10"/>
  <c r="G14" i="10"/>
  <c r="G15" i="10" s="1"/>
  <c r="G16" i="10" s="1"/>
  <c r="G17" i="10" s="1"/>
  <c r="G18" i="10" s="1"/>
  <c r="L13" i="10"/>
  <c r="L14" i="10" s="1"/>
  <c r="L15" i="10" s="1"/>
  <c r="L16" i="10" s="1"/>
  <c r="L17" i="10" s="1"/>
  <c r="L18" i="10" s="1"/>
  <c r="L19" i="10" s="1"/>
  <c r="L20" i="10" s="1"/>
  <c r="L21" i="10" s="1"/>
  <c r="L22" i="10" s="1"/>
  <c r="G13" i="10"/>
  <c r="M11" i="10"/>
  <c r="D16" i="10" s="1"/>
  <c r="D9" i="10"/>
  <c r="Q5" i="10"/>
  <c r="Q6" i="10" s="1"/>
  <c r="Q7" i="10" s="1"/>
  <c r="Q8" i="10" s="1"/>
  <c r="Q9" i="10" s="1"/>
  <c r="Q10" i="10" s="1"/>
  <c r="Q11" i="10" s="1"/>
  <c r="Q12" i="10" s="1"/>
  <c r="Q13" i="10" s="1"/>
  <c r="Q14" i="10" s="1"/>
  <c r="Q15" i="10" s="1"/>
  <c r="Q16" i="10" s="1"/>
  <c r="Q17" i="10" s="1"/>
  <c r="Q18" i="10" s="1"/>
  <c r="Q19" i="10" s="1"/>
  <c r="L5" i="10"/>
  <c r="L6" i="10" s="1"/>
  <c r="L7" i="10" s="1"/>
  <c r="L8" i="10" s="1"/>
  <c r="L9" i="10" s="1"/>
  <c r="L10" i="10" s="1"/>
  <c r="L11" i="10" s="1"/>
  <c r="G5" i="10"/>
  <c r="G6" i="10" s="1"/>
  <c r="G7" i="10" s="1"/>
  <c r="G8" i="10" s="1"/>
  <c r="G9" i="10" s="1"/>
  <c r="G10" i="10" s="1"/>
  <c r="G11" i="10" s="1"/>
  <c r="A1" i="10"/>
  <c r="A125" i="10" s="1"/>
  <c r="D27" i="10" l="1"/>
  <c r="D25" i="10" s="1"/>
  <c r="H24" i="10"/>
  <c r="D12" i="10" s="1"/>
  <c r="D126" i="11"/>
  <c r="D30" i="10"/>
  <c r="D35" i="10"/>
  <c r="D172" i="10"/>
  <c r="R93" i="10" s="1"/>
  <c r="D19" i="10" s="1"/>
  <c r="D15" i="10" s="1"/>
  <c r="D154" i="11"/>
  <c r="D27" i="11"/>
  <c r="D35" i="11"/>
  <c r="D24" i="11"/>
  <c r="D34" i="11"/>
  <c r="D30" i="11" s="1"/>
  <c r="D23" i="11"/>
  <c r="D25" i="11"/>
  <c r="T30" i="11"/>
  <c r="D172" i="11"/>
  <c r="A64" i="11"/>
  <c r="W30" i="10"/>
  <c r="D153" i="10"/>
  <c r="A64" i="10"/>
  <c r="D20" i="11" l="1"/>
  <c r="D153" i="11"/>
  <c r="D19" i="11"/>
  <c r="D15" i="11" s="1"/>
  <c r="D7" i="11"/>
  <c r="D2" i="11"/>
  <c r="D3" i="11" s="1"/>
  <c r="D5" i="11" s="1"/>
  <c r="H14" i="10"/>
  <c r="D7" i="10" s="1"/>
  <c r="H8" i="10"/>
  <c r="D2" i="10" s="1"/>
  <c r="D3" i="10" s="1"/>
  <c r="D5" i="10" s="1"/>
  <c r="D4" i="11" l="1"/>
  <c r="D6" i="11"/>
  <c r="D4" i="10"/>
  <c r="D6" i="10"/>
</calcChain>
</file>

<file path=xl/sharedStrings.xml><?xml version="1.0" encoding="utf-8"?>
<sst xmlns="http://schemas.openxmlformats.org/spreadsheetml/2006/main" count="3164" uniqueCount="929">
  <si>
    <t>Pack Meeting</t>
  </si>
  <si>
    <t>Scout Sunday</t>
  </si>
  <si>
    <t>7:00 - 8:30 p.m.</t>
  </si>
  <si>
    <t>Pack Roller Skating</t>
  </si>
  <si>
    <t>Blue &amp; Gold Dinner</t>
  </si>
  <si>
    <t>Pinewood Derby</t>
  </si>
  <si>
    <t>Crossover</t>
  </si>
  <si>
    <t>Date</t>
  </si>
  <si>
    <t>Time</t>
  </si>
  <si>
    <t>Activity</t>
  </si>
  <si>
    <t>Plan</t>
  </si>
  <si>
    <t>Carmelite Sing</t>
  </si>
  <si>
    <t>Archery</t>
  </si>
  <si>
    <t>Weather</t>
  </si>
  <si>
    <t>Art</t>
  </si>
  <si>
    <t>Photography</t>
  </si>
  <si>
    <t>Swimming</t>
  </si>
  <si>
    <t>Committee Meeting</t>
  </si>
  <si>
    <t>Lombard Roller Rink</t>
  </si>
  <si>
    <t>Scouts wear uniform to their church and earn the Scout Sunday patch.</t>
  </si>
  <si>
    <t>Cub Scout Sign Up</t>
  </si>
  <si>
    <t>Popcorn Awards?</t>
  </si>
  <si>
    <t>SCOUT RESOURCES</t>
  </si>
  <si>
    <t>Den:</t>
  </si>
  <si>
    <r>
      <rPr>
        <b/>
        <u/>
        <sz val="11"/>
        <color theme="1"/>
        <rFont val="Calibri"/>
        <family val="2"/>
        <scheme val="minor"/>
      </rPr>
      <t>Pack:</t>
    </r>
    <r>
      <rPr>
        <sz val="11"/>
        <color theme="1"/>
        <rFont val="Calibri"/>
        <family val="2"/>
        <scheme val="minor"/>
      </rPr>
      <t xml:space="preserve">  48</t>
    </r>
  </si>
  <si>
    <r>
      <rPr>
        <b/>
        <u/>
        <sz val="11"/>
        <color theme="1"/>
        <rFont val="Calibri"/>
        <family val="2"/>
        <scheme val="minor"/>
      </rPr>
      <t>District:</t>
    </r>
    <r>
      <rPr>
        <sz val="11"/>
        <color theme="1"/>
        <rFont val="Calibri"/>
        <family val="2"/>
        <scheme val="minor"/>
      </rPr>
      <t xml:space="preserve">  Tall Grass District</t>
    </r>
  </si>
  <si>
    <r>
      <rPr>
        <b/>
        <u/>
        <sz val="11"/>
        <color theme="1"/>
        <rFont val="Calibri"/>
        <family val="2"/>
        <scheme val="minor"/>
      </rPr>
      <t>Council:</t>
    </r>
    <r>
      <rPr>
        <sz val="11"/>
        <color theme="1"/>
        <rFont val="Calibri"/>
        <family val="2"/>
        <scheme val="minor"/>
      </rPr>
      <t xml:space="preserve">  Des Plaines Valley Council</t>
    </r>
  </si>
  <si>
    <t>(Limited Selection)</t>
  </si>
  <si>
    <t>Des Plaines Valley Scout Store</t>
  </si>
  <si>
    <t>The Chalkboard</t>
  </si>
  <si>
    <t>811 W. Hillgrove Avenue</t>
  </si>
  <si>
    <t xml:space="preserve">2966 Finley Road, Downers Grove, IL </t>
  </si>
  <si>
    <t>La Grange, IL  60525</t>
  </si>
  <si>
    <t>Downers Grove, IL</t>
  </si>
  <si>
    <t>(708) 352-3144</t>
  </si>
  <si>
    <t>630-424-1810</t>
  </si>
  <si>
    <t>Hours:</t>
  </si>
  <si>
    <t>Mondays-Wednesdays &amp; Fridays: 8:30 a.m. - 5:00 p.m.</t>
  </si>
  <si>
    <t>Mondays - Fridays: 10:00 a.m. - 9:00 p.m.</t>
  </si>
  <si>
    <t>Thursdays: 8:30 a.m. - 7:00 p.m.</t>
  </si>
  <si>
    <t>Saturdays: 10am-5pm Sun: 12pm-5pm</t>
  </si>
  <si>
    <t>Saturdays:  10:00 a.m. - 2:00 p.m.</t>
  </si>
  <si>
    <t>Sundays: 12:00 p.m. - 5:00 p.m.</t>
  </si>
  <si>
    <t>Sundays: Closed</t>
  </si>
  <si>
    <t>Websites / Online Resources</t>
  </si>
  <si>
    <t>Pack 48 Website</t>
  </si>
  <si>
    <t>www.scoutlander.com</t>
  </si>
  <si>
    <t>Des Plaines Valley Council Website</t>
  </si>
  <si>
    <t>http://www.bsa-dpvc.org/index.php</t>
  </si>
  <si>
    <t>www.myscouting.org</t>
  </si>
  <si>
    <t>Boy Scouts of America Website</t>
  </si>
  <si>
    <t>www.scouting.org</t>
  </si>
  <si>
    <t>Boy Scout Trail Website</t>
  </si>
  <si>
    <t>www.boyscouttrail.com</t>
  </si>
  <si>
    <t>US Scouting Service Project Website</t>
  </si>
  <si>
    <t>www.usscouts.org</t>
  </si>
  <si>
    <t>Online Scouting Magazine Resources</t>
  </si>
  <si>
    <t>www.scoutingmagazine.org</t>
  </si>
  <si>
    <t>Scouter Mom Resources</t>
  </si>
  <si>
    <t>www.scoutermom.com</t>
  </si>
  <si>
    <t>Online Scout Store</t>
  </si>
  <si>
    <t>www.scoutstuff.org</t>
  </si>
  <si>
    <t>Youth Protection Training</t>
  </si>
  <si>
    <t>Tour Permits</t>
  </si>
  <si>
    <t>SUGGESTED ACTIVITIES / GO SEE IT LOCATIONS</t>
  </si>
  <si>
    <t>Popcorn Turn In Day</t>
  </si>
  <si>
    <t>Popcorn Pickup Day</t>
  </si>
  <si>
    <t>Naturalist</t>
  </si>
  <si>
    <t>Morton Arboretum</t>
  </si>
  <si>
    <t>Forester</t>
  </si>
  <si>
    <t>Lyman Woods</t>
  </si>
  <si>
    <t>Downers Grove South/ North High Schools</t>
  </si>
  <si>
    <t>Den Meeting / Go See It</t>
  </si>
  <si>
    <t>2013-14 Schedule of Events</t>
  </si>
  <si>
    <t>September #1</t>
  </si>
  <si>
    <t>September #2</t>
  </si>
  <si>
    <t>October #1</t>
  </si>
  <si>
    <t>October #2</t>
  </si>
  <si>
    <t>November #1</t>
  </si>
  <si>
    <t>November #2</t>
  </si>
  <si>
    <t>December #1</t>
  </si>
  <si>
    <t>December #2</t>
  </si>
  <si>
    <t>January #1</t>
  </si>
  <si>
    <t>January #2</t>
  </si>
  <si>
    <t>February #1</t>
  </si>
  <si>
    <t>February #2</t>
  </si>
  <si>
    <t>March #1</t>
  </si>
  <si>
    <t>March #2</t>
  </si>
  <si>
    <t>April #1</t>
  </si>
  <si>
    <t>April #2</t>
  </si>
  <si>
    <t>May #1</t>
  </si>
  <si>
    <t>May #2</t>
  </si>
  <si>
    <t>(Please refer to the Webelo Book for complete achievement descriptions.)</t>
  </si>
  <si>
    <t>LIST OF WEBELO REQUIREMENTS</t>
  </si>
  <si>
    <t>Swim 100 ft</t>
  </si>
  <si>
    <t>Float 1 minute</t>
  </si>
  <si>
    <t>Use of PFD</t>
  </si>
  <si>
    <t>Dive and strokes</t>
  </si>
  <si>
    <t>Rescue methods</t>
  </si>
  <si>
    <t>Handling of rowboat</t>
  </si>
  <si>
    <t>Pass BSA swimmer test</t>
  </si>
  <si>
    <t xml:space="preserve">Swimming belt loop </t>
  </si>
  <si>
    <t>Art occupations</t>
  </si>
  <si>
    <t>Scrapbook of projects</t>
  </si>
  <si>
    <t>Original picture, frame it</t>
  </si>
  <si>
    <t>Primary and secondary colors</t>
  </si>
  <si>
    <t>6 designs from lines on computer</t>
  </si>
  <si>
    <t>Family member profile</t>
  </si>
  <si>
    <t>Clay sculpture</t>
  </si>
  <si>
    <t>Make mobile</t>
  </si>
  <si>
    <t>Make a construction</t>
  </si>
  <si>
    <t>Create a collage about self</t>
  </si>
  <si>
    <t>Art belt loop</t>
  </si>
  <si>
    <t>Persev Character Connection</t>
  </si>
  <si>
    <t>Explain phy &amp; mental health</t>
  </si>
  <si>
    <t>How stay healthy</t>
  </si>
  <si>
    <t>5 minutes warmup exercises</t>
  </si>
  <si>
    <t>Listed exercises</t>
  </si>
  <si>
    <t>Vertical jump</t>
  </si>
  <si>
    <t>Run 50 yards</t>
  </si>
  <si>
    <t>Bike 1 mile</t>
  </si>
  <si>
    <t>Swim 1/4 mile</t>
  </si>
  <si>
    <t>Earn Physical Fitness pin while a webelos</t>
  </si>
  <si>
    <t>Citizen Char Connection</t>
  </si>
  <si>
    <t>Names of govt. officials</t>
  </si>
  <si>
    <t>History and use of flag</t>
  </si>
  <si>
    <t>Why respect flag</t>
  </si>
  <si>
    <t>Pledge</t>
  </si>
  <si>
    <t>National Anthem</t>
  </si>
  <si>
    <t>Rights and duties of citizenship</t>
  </si>
  <si>
    <t>Citizenship beltloop</t>
  </si>
  <si>
    <t>2 things to help law enforcement</t>
  </si>
  <si>
    <t>Visit community leader</t>
  </si>
  <si>
    <t>Story on great American</t>
  </si>
  <si>
    <t>Tell about boy good citizen</t>
  </si>
  <si>
    <t>Tell about 3 good citizens</t>
  </si>
  <si>
    <t>Why we have laws</t>
  </si>
  <si>
    <t>Why we have government</t>
  </si>
  <si>
    <t>4 ways USA help other nations</t>
  </si>
  <si>
    <t>3 organ. that help people</t>
  </si>
  <si>
    <t>Aquanaut</t>
  </si>
  <si>
    <t>1-3,do all</t>
  </si>
  <si>
    <t>4-8,do 3</t>
  </si>
  <si>
    <t>Artist</t>
  </si>
  <si>
    <t>1-2, do all</t>
  </si>
  <si>
    <t>3-11, do 5</t>
  </si>
  <si>
    <t>Athlete</t>
  </si>
  <si>
    <t>1-5, do all</t>
  </si>
  <si>
    <t xml:space="preserve"> </t>
  </si>
  <si>
    <t>6-10, do 2</t>
  </si>
  <si>
    <t>Citizen</t>
  </si>
  <si>
    <t>1-8, do all</t>
  </si>
  <si>
    <t>9-17, do 2</t>
  </si>
  <si>
    <t>Play body language game</t>
  </si>
  <si>
    <t>3 min talk to den</t>
  </si>
  <si>
    <t>Invent sign or picture language</t>
  </si>
  <si>
    <t>6 or more methods of comm</t>
  </si>
  <si>
    <t>Invent secret code</t>
  </si>
  <si>
    <t>Visit library, cataloging, get card</t>
  </si>
  <si>
    <t>Visit newsroom, how get info</t>
  </si>
  <si>
    <t>Write an article</t>
  </si>
  <si>
    <t>Comm impairment to den</t>
  </si>
  <si>
    <t>Person speaks another language</t>
  </si>
  <si>
    <t>Write letter on computer</t>
  </si>
  <si>
    <t>Use internet</t>
  </si>
  <si>
    <t>Exchange e-mail with a friend or relative</t>
  </si>
  <si>
    <t>Computers beltloop</t>
  </si>
  <si>
    <t>Communicating beltloop</t>
  </si>
  <si>
    <t>Jobs in communications</t>
  </si>
  <si>
    <t>Explain tool safety</t>
  </si>
  <si>
    <t>2 wood projects</t>
  </si>
  <si>
    <t>Display stand or frame</t>
  </si>
  <si>
    <t>4 useful items other than wood</t>
  </si>
  <si>
    <t>Occupations in engineering</t>
  </si>
  <si>
    <t>Draw floor plan</t>
  </si>
  <si>
    <t>Visit construction site</t>
  </si>
  <si>
    <t>Visit civil engineer/surveyor</t>
  </si>
  <si>
    <t>How elec generated/reach home</t>
  </si>
  <si>
    <t>Working electrical circuit</t>
  </si>
  <si>
    <t>Draw 3 types of bridges</t>
  </si>
  <si>
    <t>Block &amp; tackle</t>
  </si>
  <si>
    <t>Catapult</t>
  </si>
  <si>
    <t>Math beltloop</t>
  </si>
  <si>
    <t>Family duty &amp; meetings</t>
  </si>
  <si>
    <t>Family jobs</t>
  </si>
  <si>
    <t>Family spending/ways to save</t>
  </si>
  <si>
    <t>30 day budgets</t>
  </si>
  <si>
    <t>4 family meetings</t>
  </si>
  <si>
    <t>Home inspection</t>
  </si>
  <si>
    <t>Energy saving plan</t>
  </si>
  <si>
    <t>Family fun</t>
  </si>
  <si>
    <t>Cleaning home</t>
  </si>
  <si>
    <t>Look after own clothes</t>
  </si>
  <si>
    <t>Plan and help with meals</t>
  </si>
  <si>
    <t>Heritages beltloop</t>
  </si>
  <si>
    <t>Disposal of garbage and trash</t>
  </si>
  <si>
    <t>Webelos Badge</t>
  </si>
  <si>
    <t>Webelos Badge &amp; Arrow of Light</t>
  </si>
  <si>
    <t>Activity Pin</t>
  </si>
  <si>
    <t>Compass Emblem</t>
  </si>
  <si>
    <t>Record</t>
  </si>
  <si>
    <t>Compass Point #1</t>
  </si>
  <si>
    <t>Parent sign off Parent Guide</t>
  </si>
  <si>
    <t>Communicator</t>
  </si>
  <si>
    <t>Compass Point #2</t>
  </si>
  <si>
    <t>Active member of den for 3 months</t>
  </si>
  <si>
    <t>Do any 7</t>
  </si>
  <si>
    <t>Compass Point #3</t>
  </si>
  <si>
    <t>Explain meaning of Webelos badge</t>
  </si>
  <si>
    <t>Arrow of Light</t>
  </si>
  <si>
    <t>Explain parts of Webelos uniform</t>
  </si>
  <si>
    <t>Outdoor Activity Award</t>
  </si>
  <si>
    <t>Fitness, Citizen &amp; 1 other badge</t>
  </si>
  <si>
    <t>Physical Fitness Award</t>
  </si>
  <si>
    <t>Lead flag ceremony</t>
  </si>
  <si>
    <t>Emergency Prep Award</t>
  </si>
  <si>
    <t>Requirements to be boy scout</t>
  </si>
  <si>
    <t>World Conservation Patch</t>
  </si>
  <si>
    <t>Religious requirement</t>
  </si>
  <si>
    <t>Leave No Trace</t>
  </si>
  <si>
    <t>Active in den for 6 months</t>
  </si>
  <si>
    <t>** At least one in the group?</t>
  </si>
  <si>
    <t>Boy Scout require &amp; sqr knot</t>
  </si>
  <si>
    <t>Activity Group Summary</t>
  </si>
  <si>
    <t>Activity badges</t>
  </si>
  <si>
    <t>Physical Skills</t>
  </si>
  <si>
    <t>**</t>
  </si>
  <si>
    <t>Visit boy scout meeting &amp; outdoor activity**</t>
  </si>
  <si>
    <t>Webelos overnight campout or hike**</t>
  </si>
  <si>
    <t>Visit troop and have scoutmaster conf</t>
  </si>
  <si>
    <t>Fitness (W)</t>
  </si>
  <si>
    <t>Honesty Char Connection</t>
  </si>
  <si>
    <t>Sportsman</t>
  </si>
  <si>
    <t>**  (May not be one used in Outdoorsman)</t>
  </si>
  <si>
    <t>Mental Skills</t>
  </si>
  <si>
    <t>World Cons</t>
  </si>
  <si>
    <t>1-3</t>
  </si>
  <si>
    <t>Earn Forester, Naturalist, Outdoorsman</t>
  </si>
  <si>
    <t>Craftsman</t>
  </si>
  <si>
    <t>Participate in conservation project</t>
  </si>
  <si>
    <t>Do all</t>
  </si>
  <si>
    <t>Scholar</t>
  </si>
  <si>
    <t>Leave no Trace</t>
  </si>
  <si>
    <t>Discuss guidelines</t>
  </si>
  <si>
    <t>Showman</t>
  </si>
  <si>
    <t>Practice frontcountry guidelines</t>
  </si>
  <si>
    <t>Traveler</t>
  </si>
  <si>
    <t>Earn Outdoorsman</t>
  </si>
  <si>
    <t>Engineer</t>
  </si>
  <si>
    <t>Community</t>
  </si>
  <si>
    <t>Service Project</t>
  </si>
  <si>
    <t>1-2, all</t>
  </si>
  <si>
    <t>Citizen (W)</t>
  </si>
  <si>
    <t>Promise to practice</t>
  </si>
  <si>
    <t>3-10, do 4</t>
  </si>
  <si>
    <t>Draw a poster</t>
  </si>
  <si>
    <t>Family Member</t>
  </si>
  <si>
    <t>Outdoor Activity</t>
  </si>
  <si>
    <t>Day or resident camp</t>
  </si>
  <si>
    <t>Readyman (A)</t>
  </si>
  <si>
    <t>Award</t>
  </si>
  <si>
    <t>Technology</t>
  </si>
  <si>
    <t>Plus six below</t>
  </si>
  <si>
    <t>Nature hike</t>
  </si>
  <si>
    <t>Outdoor activity</t>
  </si>
  <si>
    <t>Handyman</t>
  </si>
  <si>
    <t>Explain the buddy system</t>
  </si>
  <si>
    <t>Scientist</t>
  </si>
  <si>
    <t>Pack overnighter</t>
  </si>
  <si>
    <t>Outdoor</t>
  </si>
  <si>
    <t>Outdoor service project</t>
  </si>
  <si>
    <t>1-6, do all</t>
  </si>
  <si>
    <t>Nature/conservation project</t>
  </si>
  <si>
    <t>Geologist</t>
  </si>
  <si>
    <t xml:space="preserve">Summertime Pack Award. </t>
  </si>
  <si>
    <t>Nature observation activity</t>
  </si>
  <si>
    <t>Outdoorsman (A)</t>
  </si>
  <si>
    <t>Outdoor aquatic activity</t>
  </si>
  <si>
    <t>Outdoor campfire program</t>
  </si>
  <si>
    <t>7-13, do 2</t>
  </si>
  <si>
    <t>Notes:</t>
  </si>
  <si>
    <t>Outdoor sporting event</t>
  </si>
  <si>
    <t>Do not make any entries in shaded area. These are calculated fields.</t>
  </si>
  <si>
    <t>Outdoor Scout’s Own</t>
  </si>
  <si>
    <t>Explore a park</t>
  </si>
  <si>
    <t>Phy Fitness</t>
  </si>
  <si>
    <t>Cardiovascular fitness evaluation</t>
  </si>
  <si>
    <t>Enter an "A" (without quotes) to log credit for each Achievement completed.</t>
  </si>
  <si>
    <t>Give a presentation</t>
  </si>
  <si>
    <t>Explain steps taken for fitness goals</t>
  </si>
  <si>
    <t>In the calculated fields:</t>
  </si>
  <si>
    <t>Explain symptoms of dehydration and hypothermia</t>
  </si>
  <si>
    <t>P = Partial completion of an</t>
  </si>
  <si>
    <t>How you would prepare for physical fitness goals</t>
  </si>
  <si>
    <t xml:space="preserve">       Achievement or group of</t>
  </si>
  <si>
    <t>Set up a fitness goal-oriented plan</t>
  </si>
  <si>
    <t xml:space="preserve">       Achievements.</t>
  </si>
  <si>
    <t>Demonstrate your ability to improve with your own goal-oriented fitness plan</t>
  </si>
  <si>
    <t>Emer Prep</t>
  </si>
  <si>
    <t>Earn Readyman</t>
  </si>
  <si>
    <t>C = Completion of an</t>
  </si>
  <si>
    <t>Build a family emergency kit</t>
  </si>
  <si>
    <t>Complete one of these</t>
  </si>
  <si>
    <t>a</t>
  </si>
  <si>
    <t>Take a first aid course</t>
  </si>
  <si>
    <t>b</t>
  </si>
  <si>
    <t>Give a presentation to your den</t>
  </si>
  <si>
    <t xml:space="preserve">To unlock this sheet, </t>
  </si>
  <si>
    <t>c</t>
  </si>
  <si>
    <t>Organize a training program</t>
  </si>
  <si>
    <r>
      <t xml:space="preserve">password is  </t>
    </r>
    <r>
      <rPr>
        <b/>
        <sz val="10"/>
        <rFont val="Geneva"/>
      </rPr>
      <t>webelos</t>
    </r>
  </si>
  <si>
    <t>Questions/Corrections:</t>
  </si>
  <si>
    <t>Roxanne Prahser</t>
  </si>
  <si>
    <t>Roxanne@madsenco.com</t>
  </si>
  <si>
    <t>Fitness</t>
  </si>
  <si>
    <t>Health/Fitness Char Connect</t>
  </si>
  <si>
    <t>Outdoorsman</t>
  </si>
  <si>
    <t>Packing for overnight campout</t>
  </si>
  <si>
    <t>6 from any activity</t>
  </si>
  <si>
    <t>Do #1</t>
  </si>
  <si>
    <t>Protect from child abuse</t>
  </si>
  <si>
    <t>1-4, do 2</t>
  </si>
  <si>
    <t>Outdoor evening activity</t>
  </si>
  <si>
    <t>Puppetry</t>
  </si>
  <si>
    <t>Write puppet play</t>
  </si>
  <si>
    <t>2-8, do 6</t>
  </si>
  <si>
    <t>Plan meals for a week</t>
  </si>
  <si>
    <t>Family or den campout, pitch tent</t>
  </si>
  <si>
    <t>Make set of puppets</t>
  </si>
  <si>
    <t>Record meals and snacks</t>
  </si>
  <si>
    <t>Troop campout, pitch tent</t>
  </si>
  <si>
    <t>Do 9 incl</t>
  </si>
  <si>
    <t>Build stage for puppets</t>
  </si>
  <si>
    <t>Bad effects of tobacco</t>
  </si>
  <si>
    <t>5-12, do 5</t>
  </si>
  <si>
    <t>Discuss Leave no trace</t>
  </si>
  <si>
    <t>1 from</t>
  </si>
  <si>
    <t>Put on puppet show</t>
  </si>
  <si>
    <t>Why not use alcohol</t>
  </si>
  <si>
    <t>Conservation project</t>
  </si>
  <si>
    <t>each group</t>
  </si>
  <si>
    <t>Sing with 4 bag puppets</t>
  </si>
  <si>
    <t>Effect of drugs on body</t>
  </si>
  <si>
    <t>Outdoor fire safety, build/put out fire</t>
  </si>
  <si>
    <t>Explain different types of puppets</t>
  </si>
  <si>
    <t>Take a Stand Against Drugs!</t>
  </si>
  <si>
    <t>Assist with cooking outdoor meal</t>
  </si>
  <si>
    <t>Music</t>
  </si>
  <si>
    <t>Play 4 tunes from music</t>
  </si>
  <si>
    <t>Kinds of forests in USA</t>
  </si>
  <si>
    <t>3 mile hike</t>
  </si>
  <si>
    <t>Sing 2 songs</t>
  </si>
  <si>
    <t>do 5</t>
  </si>
  <si>
    <t>Layers of a forest</t>
  </si>
  <si>
    <t>Whip/fuse rope</t>
  </si>
  <si>
    <t>Collect 3 or more records, etc</t>
  </si>
  <si>
    <t>6 forest trees</t>
  </si>
  <si>
    <t>Knots and pitching tent/fly with them</t>
  </si>
  <si>
    <t>What is folk music</t>
  </si>
  <si>
    <t>6 forest plants</t>
  </si>
  <si>
    <t>Visit boy scout camp with den</t>
  </si>
  <si>
    <t>3 American composers</t>
  </si>
  <si>
    <t xml:space="preserve">How water, minerals, sun help </t>
  </si>
  <si>
    <t>Readyman</t>
  </si>
  <si>
    <t>Courage Char Connection</t>
  </si>
  <si>
    <t>Draw a staff</t>
  </si>
  <si>
    <t>Growth rings and history</t>
  </si>
  <si>
    <t>Explain first aid</t>
  </si>
  <si>
    <t>Show different timings of music</t>
  </si>
  <si>
    <t>3 kinds of wood for houses</t>
  </si>
  <si>
    <t>How to get help quickly</t>
  </si>
  <si>
    <t>Music beltloop</t>
  </si>
  <si>
    <t>Plant 20 seedlings</t>
  </si>
  <si>
    <t xml:space="preserve">Heimlich </t>
  </si>
  <si>
    <t>Drama</t>
  </si>
  <si>
    <t>Give a monologue</t>
  </si>
  <si>
    <t>Harm/benefits of wildfires</t>
  </si>
  <si>
    <t>Hurry cases of first aid</t>
  </si>
  <si>
    <t>Attend a play</t>
  </si>
  <si>
    <t>Urban forestry plan</t>
  </si>
  <si>
    <t>Shock</t>
  </si>
  <si>
    <t>Read a play</t>
  </si>
  <si>
    <t>5 important specimens</t>
  </si>
  <si>
    <t>Various first aid items</t>
  </si>
  <si>
    <t>Put on a play</t>
  </si>
  <si>
    <t>Exp of minerals in various uses</t>
  </si>
  <si>
    <t>Swimming safety</t>
  </si>
  <si>
    <t>Make a list of stage directions</t>
  </si>
  <si>
    <t>Scale of hardness</t>
  </si>
  <si>
    <t>9-15, do 2</t>
  </si>
  <si>
    <t>6 rules of bike safety</t>
  </si>
  <si>
    <t>Describe theater in the round</t>
  </si>
  <si>
    <t>Geologic materials in home</t>
  </si>
  <si>
    <t>Safety equipment</t>
  </si>
  <si>
    <t>Diff between opera and light opera</t>
  </si>
  <si>
    <t>Cause of volcano/geyser/earthquake</t>
  </si>
  <si>
    <t>Home fire escape plan</t>
  </si>
  <si>
    <t>Read about Shakespeare, draw theatre</t>
  </si>
  <si>
    <t>How mountains are formed</t>
  </si>
  <si>
    <t>How to use first aid kit</t>
  </si>
  <si>
    <t>Signals used by officials</t>
  </si>
  <si>
    <t>Fossils</t>
  </si>
  <si>
    <t>Where accidents happen</t>
  </si>
  <si>
    <t>do all</t>
  </si>
  <si>
    <t>Good sportsmanship</t>
  </si>
  <si>
    <t>Geological field trip</t>
  </si>
  <si>
    <t>6 rules for car safety</t>
  </si>
  <si>
    <t>2 indiv sports beltloops</t>
  </si>
  <si>
    <t>Geology beltloop</t>
  </si>
  <si>
    <t>Attend first aid demonstration</t>
  </si>
  <si>
    <t>2 team sports beltloops</t>
  </si>
  <si>
    <t>Responsibility Char Connect</t>
  </si>
  <si>
    <t>Positive Attitude Char Connect</t>
  </si>
  <si>
    <t>Look up places on map or timetable</t>
  </si>
  <si>
    <t>Wash car</t>
  </si>
  <si>
    <t>Good attendance, behavior &amp; grades</t>
  </si>
  <si>
    <t>Plan a trip using timetable</t>
  </si>
  <si>
    <t>2-17, do 6</t>
  </si>
  <si>
    <t>Change car tire</t>
  </si>
  <si>
    <t>2-8, do 3</t>
  </si>
  <si>
    <t>School activity or service</t>
  </si>
  <si>
    <t>Plan a trip using a map</t>
  </si>
  <si>
    <t>Replace bulb on car</t>
  </si>
  <si>
    <t>Values of education</t>
  </si>
  <si>
    <t>Take a trip with parent</t>
  </si>
  <si>
    <t>Check oil and tire pressure</t>
  </si>
  <si>
    <t>Important things you can do</t>
  </si>
  <si>
    <t>Cost of trip per mile</t>
  </si>
  <si>
    <t>Repair bicycle</t>
  </si>
  <si>
    <t>Language beltloop</t>
  </si>
  <si>
    <t>List 4 trips, navigate for one</t>
  </si>
  <si>
    <t>Lube bicycle</t>
  </si>
  <si>
    <t>Pack a suitcase for a trip</t>
  </si>
  <si>
    <t>Inflate bike tires</t>
  </si>
  <si>
    <t>Chess beltloop</t>
  </si>
  <si>
    <t>Check first aid kit in car</t>
  </si>
  <si>
    <t>Change wheels</t>
  </si>
  <si>
    <t>9-13, do 3</t>
  </si>
  <si>
    <t>History of diff kinds of schools</t>
  </si>
  <si>
    <t>Map legend and symbols</t>
  </si>
  <si>
    <t>Replace bulb in lamp</t>
  </si>
  <si>
    <t>Chart of how school system run</t>
  </si>
  <si>
    <t>Shortest route</t>
  </si>
  <si>
    <t>Storage for tools</t>
  </si>
  <si>
    <t>Best things/problems of our school</t>
  </si>
  <si>
    <t>Safety precautions</t>
  </si>
  <si>
    <t>Sawhorse or stool</t>
  </si>
  <si>
    <t>Positions in education field</t>
  </si>
  <si>
    <t>Geography beltloop</t>
  </si>
  <si>
    <t>Take care of lawn</t>
  </si>
  <si>
    <t>Help another with school work</t>
  </si>
  <si>
    <t>Map and compass beltloop</t>
  </si>
  <si>
    <t>How Bernoulli's Principle works</t>
  </si>
  <si>
    <t>Clean and store tools</t>
  </si>
  <si>
    <t>1-4, do all</t>
  </si>
  <si>
    <t>How Pascal's law works</t>
  </si>
  <si>
    <t>Label tools for identification</t>
  </si>
  <si>
    <t>3 ways inertia works</t>
  </si>
  <si>
    <t>Toolbox</t>
  </si>
  <si>
    <t>Science beltloop</t>
  </si>
  <si>
    <t>Respect Char Connection</t>
  </si>
  <si>
    <t>5-14, do 6</t>
  </si>
  <si>
    <t>Effects of atmospheric pressure</t>
  </si>
  <si>
    <t>Do # 1</t>
  </si>
  <si>
    <t>Keep insect zoo</t>
  </si>
  <si>
    <t>Effects of air pressure</t>
  </si>
  <si>
    <t>2-13, do 5</t>
  </si>
  <si>
    <t>Aquarium or terrarium</t>
  </si>
  <si>
    <t>Effects of water pressure</t>
  </si>
  <si>
    <t>Visit museum of natural history</t>
  </si>
  <si>
    <t>Model rocket, Newton's 3rd law</t>
  </si>
  <si>
    <t>Identify birds for 1 wk</t>
  </si>
  <si>
    <t>Causes of fog</t>
  </si>
  <si>
    <t>Learn about bird flyways</t>
  </si>
  <si>
    <t>Crystals</t>
  </si>
  <si>
    <t>Poisonous plants &amp; reptiles</t>
  </si>
  <si>
    <t>Center of gravity/balancing tricks</t>
  </si>
  <si>
    <t>Watch 6 wild things</t>
  </si>
  <si>
    <t>Ways eyes work together,optical illusion</t>
  </si>
  <si>
    <t>Ecosystem &amp; balance of nature</t>
  </si>
  <si>
    <t>Weather beltloop</t>
  </si>
  <si>
    <t>Identify native plant, bird or animal</t>
  </si>
  <si>
    <t>Astronomy beltloop</t>
  </si>
  <si>
    <t>Ecosystems and wetlands</t>
  </si>
  <si>
    <t>Danger of litter</t>
  </si>
  <si>
    <t>Wildlife Conservation beltloop</t>
  </si>
  <si>
    <t>Academics Belt Loops</t>
  </si>
  <si>
    <t>Individual Sport Belt Loops</t>
  </si>
  <si>
    <t>Team Sport Belt Loops</t>
  </si>
  <si>
    <t>Astronomy</t>
  </si>
  <si>
    <t>List art composition materials</t>
  </si>
  <si>
    <t>Badminton</t>
  </si>
  <si>
    <t>Explain rules</t>
  </si>
  <si>
    <t>Baseball</t>
  </si>
  <si>
    <t>Chess</t>
  </si>
  <si>
    <t>6 elements of design</t>
  </si>
  <si>
    <t>Practice 30 minutes</t>
  </si>
  <si>
    <t>Citizenship</t>
  </si>
  <si>
    <t>Play complete game</t>
  </si>
  <si>
    <t>Play game</t>
  </si>
  <si>
    <t>Collecting</t>
  </si>
  <si>
    <t>Focus telescope or binoculars</t>
  </si>
  <si>
    <t>Bicycling</t>
  </si>
  <si>
    <t>Explain safety rules</t>
  </si>
  <si>
    <t>Basketball</t>
  </si>
  <si>
    <t>Communicating</t>
  </si>
  <si>
    <t>Diagram solar system</t>
  </si>
  <si>
    <t>Demonstrate safety equipment</t>
  </si>
  <si>
    <t>Computers</t>
  </si>
  <si>
    <t>Explain astronomy terms</t>
  </si>
  <si>
    <t>Ride safely, 30 minutes</t>
  </si>
  <si>
    <t>Geography</t>
  </si>
  <si>
    <t>Identify pieces and set-up board</t>
  </si>
  <si>
    <t>Bowling</t>
  </si>
  <si>
    <t>Explain curtsey rules</t>
  </si>
  <si>
    <t>Flag Football</t>
  </si>
  <si>
    <t>Geology</t>
  </si>
  <si>
    <t>Demonstrate moves</t>
  </si>
  <si>
    <t>Pick ball with proper weight and finger holes</t>
  </si>
  <si>
    <t>Heritages</t>
  </si>
  <si>
    <t>Play a game</t>
  </si>
  <si>
    <t>Language and Culture</t>
  </si>
  <si>
    <t>List your home jobs, chart 1 week progress</t>
  </si>
  <si>
    <t>Fishing</t>
  </si>
  <si>
    <t>Review fishing regulations</t>
  </si>
  <si>
    <t>Soccer</t>
  </si>
  <si>
    <t>Maps and Compass</t>
  </si>
  <si>
    <t>Good citizen poster</t>
  </si>
  <si>
    <t>Bait hook</t>
  </si>
  <si>
    <t>Mathematics</t>
  </si>
  <si>
    <t>Service project</t>
  </si>
  <si>
    <t>Try to catch a fish</t>
  </si>
  <si>
    <t>Collect and label 10 items</t>
  </si>
  <si>
    <t>Golf</t>
  </si>
  <si>
    <t>Softball</t>
  </si>
  <si>
    <t>Science</t>
  </si>
  <si>
    <t>Display collection</t>
  </si>
  <si>
    <t>Visit a show or museum with a collection</t>
  </si>
  <si>
    <t>Play at least 9 holes</t>
  </si>
  <si>
    <t>Wildlife Conservation</t>
  </si>
  <si>
    <t>Tell a story or incident</t>
  </si>
  <si>
    <t>Gymnastics</t>
  </si>
  <si>
    <t>Explain 6 men's events</t>
  </si>
  <si>
    <t>Ultimate</t>
  </si>
  <si>
    <t>Disabilities Awareness</t>
  </si>
  <si>
    <t>Commuicator</t>
  </si>
  <si>
    <t>Write a letter</t>
  </si>
  <si>
    <t>Participate in 3 events</t>
  </si>
  <si>
    <t>Family Travel</t>
  </si>
  <si>
    <t>Make and explain a poster</t>
  </si>
  <si>
    <t>Good Manner</t>
  </si>
  <si>
    <t>Explain parts of a PC</t>
  </si>
  <si>
    <t>Ice Skating</t>
  </si>
  <si>
    <t>Explain safety and equipment</t>
  </si>
  <si>
    <t>Volleyball</t>
  </si>
  <si>
    <t>Nutrition</t>
  </si>
  <si>
    <t>Startup, shutdown a PC</t>
  </si>
  <si>
    <t>Pet Care</t>
  </si>
  <si>
    <t>Prepare and print a document on a PC</t>
  </si>
  <si>
    <t>Go ice skating</t>
  </si>
  <si>
    <t>Draw a neighborhood map</t>
  </si>
  <si>
    <t>Marbles</t>
  </si>
  <si>
    <t>Hockey</t>
  </si>
  <si>
    <t>Explain protection while skating</t>
  </si>
  <si>
    <t>Reading &amp; Writing</t>
  </si>
  <si>
    <t>Local physical geography</t>
  </si>
  <si>
    <t>Video Games</t>
  </si>
  <si>
    <t>Locate continents, oceans, etc.</t>
  </si>
  <si>
    <t>Define geography</t>
  </si>
  <si>
    <t>Physical</t>
  </si>
  <si>
    <t>Short drug &amp; alcohol dangers report</t>
  </si>
  <si>
    <t>Kickball</t>
  </si>
  <si>
    <t>Sports Belt Loops (Total)</t>
  </si>
  <si>
    <t>Collect samples</t>
  </si>
  <si>
    <t>Take you pulse and determine target heart rate</t>
  </si>
  <si>
    <t>Individual Sports</t>
  </si>
  <si>
    <t>Explain difference between rock and mineral</t>
  </si>
  <si>
    <t>Practice 5 skills for 1 month, show improvement</t>
  </si>
  <si>
    <t>Family heritage</t>
  </si>
  <si>
    <t>Roller Skating</t>
  </si>
  <si>
    <t>Poster of family origins</t>
  </si>
  <si>
    <t>Family tree</t>
  </si>
  <si>
    <t>Go skating</t>
  </si>
  <si>
    <t>Language</t>
  </si>
  <si>
    <t>Talk to someone from a different country</t>
  </si>
  <si>
    <t>Snow Ski &amp;</t>
  </si>
  <si>
    <t>Explain conditioning, clothing, etc.</t>
  </si>
  <si>
    <t>Shooting Sport Belt Loops</t>
  </si>
  <si>
    <t>and Culture</t>
  </si>
  <si>
    <t>Learn 10 foreign words</t>
  </si>
  <si>
    <t>Board Sports</t>
  </si>
  <si>
    <t>Explain "Responsibility Code", safety, etc</t>
  </si>
  <si>
    <t>Play 2 foreign games</t>
  </si>
  <si>
    <t>Go skiing or snow boarding</t>
  </si>
  <si>
    <t>Requirement 1</t>
  </si>
  <si>
    <t>Maps and</t>
  </si>
  <si>
    <t>Orient a map, find 3 landmarks</t>
  </si>
  <si>
    <t>Explain "Safe Swim Defense" &amp; buddy system</t>
  </si>
  <si>
    <t>Requirement 2</t>
  </si>
  <si>
    <t>Comapss</t>
  </si>
  <si>
    <t>Explain how a compass works</t>
  </si>
  <si>
    <t>Play water game</t>
  </si>
  <si>
    <t>Requirement 3</t>
  </si>
  <si>
    <t>Physical Fitness</t>
  </si>
  <si>
    <t>Kick board 25 feet</t>
  </si>
  <si>
    <t>BB Gun</t>
  </si>
  <si>
    <t>Do five math activities</t>
  </si>
  <si>
    <t>Table Tennis</t>
  </si>
  <si>
    <t>Shooting</t>
  </si>
  <si>
    <t>Snow Ski &amp; Board Sports</t>
  </si>
  <si>
    <t>Track money earned and spent for 3 weeks</t>
  </si>
  <si>
    <t>Measure 5 items in metric and non-metric</t>
  </si>
  <si>
    <t>(Can only be earned at BSA council-sponsored camps.)</t>
  </si>
  <si>
    <t>Explain cultural music importance</t>
  </si>
  <si>
    <t>Tennis</t>
  </si>
  <si>
    <t>From memory sing a song with 2 verses</t>
  </si>
  <si>
    <t>Hiking</t>
  </si>
  <si>
    <t>Listen to 4 different types of music</t>
  </si>
  <si>
    <t>Horseback Riding</t>
  </si>
  <si>
    <t>Explain scientific method</t>
  </si>
  <si>
    <t>Skateboarding</t>
  </si>
  <si>
    <t>Use scientific method</t>
  </si>
  <si>
    <t>Demonstrate proper attire</t>
  </si>
  <si>
    <t>Team Sports</t>
  </si>
  <si>
    <t>Visit museum, lab, etc.  Talk to scientist.</t>
  </si>
  <si>
    <t>Hike 30 minutes</t>
  </si>
  <si>
    <t>Make water cycle poster</t>
  </si>
  <si>
    <t>Horseback</t>
  </si>
  <si>
    <t>Explain 5 safety precautions</t>
  </si>
  <si>
    <t>Simple weather station, observe 1 week</t>
  </si>
  <si>
    <t>Riding</t>
  </si>
  <si>
    <t>Demonstrate safe mount and dismount</t>
  </si>
  <si>
    <t>Care for pet for 2 weeks</t>
  </si>
  <si>
    <t>Watch weather forecast</t>
  </si>
  <si>
    <t>Supervised ride for 20 minutes</t>
  </si>
  <si>
    <t>Research pet, list 3 facts</t>
  </si>
  <si>
    <t>Wildlife</t>
  </si>
  <si>
    <t>Explain natural resources</t>
  </si>
  <si>
    <t>Demonstrate safety rules</t>
  </si>
  <si>
    <t>Make a poster about your pet</t>
  </si>
  <si>
    <t>Conservation</t>
  </si>
  <si>
    <t>Food chain poster</t>
  </si>
  <si>
    <t>Demonstrate falling to minimize injuries</t>
  </si>
  <si>
    <t>Identify major features of the camera</t>
  </si>
  <si>
    <t>Endangered species den report</t>
  </si>
  <si>
    <t>Discuss benefits of photography</t>
  </si>
  <si>
    <t>Take at least 10 pictures</t>
  </si>
  <si>
    <t>Disabilities</t>
  </si>
  <si>
    <t>Visit someone with special needs</t>
  </si>
  <si>
    <t>Good Manners</t>
  </si>
  <si>
    <t>Make a poster of 5 good manners</t>
  </si>
  <si>
    <t>Reading &amp;</t>
  </si>
  <si>
    <t>Visit a library and get a library card</t>
  </si>
  <si>
    <t>Awareness</t>
  </si>
  <si>
    <t>Attend a special needs event</t>
  </si>
  <si>
    <t>Introduce 2 people correctly &amp; politely</t>
  </si>
  <si>
    <t>Writing</t>
  </si>
  <si>
    <t>Write a letter or short story</t>
  </si>
  <si>
    <t>Shooting Sports</t>
  </si>
  <si>
    <t>Make a display about special needs</t>
  </si>
  <si>
    <t>Write a thank-you note</t>
  </si>
  <si>
    <t>Keep a diary for one week</t>
  </si>
  <si>
    <t>Make a list of things to take on a 3-day trip</t>
  </si>
  <si>
    <t>Make a poster of foods that are good for you</t>
  </si>
  <si>
    <t>Explain the rating system</t>
  </si>
  <si>
    <t>BB Gun Shooting</t>
  </si>
  <si>
    <t xml:space="preserve">figure cost and miles </t>
  </si>
  <si>
    <t>Explain difference between fruit &amp; vegetable</t>
  </si>
  <si>
    <t>Create schedule - chores, homework, games</t>
  </si>
  <si>
    <t>Research 5 places to visit during the trip</t>
  </si>
  <si>
    <t>Help prepare healthy meal</t>
  </si>
  <si>
    <t>Learn to play a new approved game</t>
  </si>
  <si>
    <t>PHYSICAL SKILLS</t>
  </si>
  <si>
    <t>MENTAL SKILLS</t>
  </si>
  <si>
    <t>COMMUNITY</t>
  </si>
  <si>
    <t>TECHNOLOGY</t>
  </si>
  <si>
    <t>OUTDOOR</t>
  </si>
  <si>
    <t>4-8, Do 3</t>
  </si>
  <si>
    <t>1-3, Do All</t>
  </si>
  <si>
    <t>1-5, Do All</t>
  </si>
  <si>
    <t>6-10, Do 2</t>
  </si>
  <si>
    <t>2-8, Do 6</t>
  </si>
  <si>
    <t>Do All</t>
  </si>
  <si>
    <t>1-2, Do All</t>
  </si>
  <si>
    <t>3-11, Do 5</t>
  </si>
  <si>
    <t>2-8, Do 3</t>
  </si>
  <si>
    <t>9-13, Do 3</t>
  </si>
  <si>
    <t>Do 5</t>
  </si>
  <si>
    <t>1-8, Do All</t>
  </si>
  <si>
    <t>9-17, Do 2</t>
  </si>
  <si>
    <t>6 from any activity + 1 from each group</t>
  </si>
  <si>
    <t>Do Any 7</t>
  </si>
  <si>
    <t>1-6, Do All</t>
  </si>
  <si>
    <t>7-13, Do 2</t>
  </si>
  <si>
    <t>9-15, Do 2</t>
  </si>
  <si>
    <t>1-2, All</t>
  </si>
  <si>
    <t>3-10, Do 4</t>
  </si>
  <si>
    <t>2-17, Do 6</t>
  </si>
  <si>
    <t>1-4, Do All</t>
  </si>
  <si>
    <t>5-14, Do 6</t>
  </si>
  <si>
    <t>2-13, Do 5</t>
  </si>
  <si>
    <t>1-4, Do 2</t>
  </si>
  <si>
    <t>5-12, Do 5</t>
  </si>
  <si>
    <t>Woodridge Fire House on Lyman</t>
  </si>
  <si>
    <t>Attend Geologist Outing in August</t>
  </si>
  <si>
    <t>LIST OF WEBELO BELT LOOPS</t>
  </si>
  <si>
    <t>Webelos</t>
  </si>
  <si>
    <t>Springfield Visit</t>
  </si>
  <si>
    <t>CUB SCOUT PACK 48 - 2013-14 SCHEDULE OF EVENTS</t>
  </si>
  <si>
    <t>Month</t>
  </si>
  <si>
    <t>Day</t>
  </si>
  <si>
    <t>Location</t>
  </si>
  <si>
    <t>Activity / Plan</t>
  </si>
  <si>
    <t>SEPTEMBER</t>
  </si>
  <si>
    <t>Tuesday</t>
  </si>
  <si>
    <t>6:30 - 7:30 p.m.</t>
  </si>
  <si>
    <t>Elizabeth Ide</t>
  </si>
  <si>
    <t>New Member Mtg. - New Scout /  Parent Registration Night</t>
  </si>
  <si>
    <t>9/6 - 9/8/2014</t>
  </si>
  <si>
    <t>Friday - Sunday</t>
  </si>
  <si>
    <t>4:00 p.m. - 10:00 a.m.</t>
  </si>
  <si>
    <t>Greene Valley - Site One</t>
  </si>
  <si>
    <t>Fall Campout</t>
  </si>
  <si>
    <t>Saturday</t>
  </si>
  <si>
    <t>8:00 a.m</t>
  </si>
  <si>
    <t>Lakeview</t>
  </si>
  <si>
    <t>Market Day Service Hours - Sign In / Track Scout &amp; Leader Attendance</t>
  </si>
  <si>
    <t>9/13 - 9/14/2014</t>
  </si>
  <si>
    <t>Friday - Saturday</t>
  </si>
  <si>
    <t>6:00 p.m. - 11:00 a.m.</t>
  </si>
  <si>
    <t>Greene Valley</t>
  </si>
  <si>
    <t>Troop 101 - Webelos II Campout</t>
  </si>
  <si>
    <t>Monday</t>
  </si>
  <si>
    <t>Rosignal's House</t>
  </si>
  <si>
    <t>Committee Meeting -  8535 Beller Court, Darien  - 630-910-8026</t>
  </si>
  <si>
    <t>Friday</t>
  </si>
  <si>
    <t>Prairieview</t>
  </si>
  <si>
    <t>Pack Meeting - Cub Scout Registration / Popcorn Kickoff / Movie Night</t>
  </si>
  <si>
    <t>DPVC Fall Camperall - Webelos in the Woods</t>
  </si>
  <si>
    <t>OCTOBER</t>
  </si>
  <si>
    <t>6:00 - 8:00 p.m.</t>
  </si>
  <si>
    <t>Castaldo Park</t>
  </si>
  <si>
    <t>Pack Meeting - Hay Ride Event at Castaldo Park</t>
  </si>
  <si>
    <t>Pack Meeting - Mad Science Demonstration</t>
  </si>
  <si>
    <t>See DesPlaines Valley Council Website for Registration</t>
  </si>
  <si>
    <t>Training - BALOO</t>
  </si>
  <si>
    <t>* TBD</t>
  </si>
  <si>
    <r>
      <t>Popcorn Turn In Day -  Brian &amp; Chris Wiseman's House, 9055 Oxford Street, Woodridge, 630-985-8424 -</t>
    </r>
    <r>
      <rPr>
        <b/>
        <sz val="12"/>
        <color theme="1"/>
        <rFont val="Calibri"/>
        <family val="2"/>
        <scheme val="minor"/>
      </rPr>
      <t xml:space="preserve"> (Checks made out to Pack 48)</t>
    </r>
  </si>
  <si>
    <t>NOVEMBER</t>
  </si>
  <si>
    <t>TBD</t>
  </si>
  <si>
    <t>Popcorn Pickup Day - Brian &amp; Chris Wiseman's House, 9055 Oxford Street, Woodridge, 630-985-8424</t>
  </si>
  <si>
    <t>DECEMBER</t>
  </si>
  <si>
    <t>* 12/7/2013</t>
  </si>
  <si>
    <t>11:15 a.m. - 12:15 p.m.</t>
  </si>
  <si>
    <t>Carmelite Village</t>
  </si>
  <si>
    <t>Carmelite Sing - Not Confirmed</t>
  </si>
  <si>
    <t>12/20 - 12/21</t>
  </si>
  <si>
    <t>6:00 p.m. - 10:00 a.m.</t>
  </si>
  <si>
    <t>Janesville, WI</t>
  </si>
  <si>
    <t>Troop 101 - Christmas Campout for Webelos II</t>
  </si>
  <si>
    <t>JANUARY</t>
  </si>
  <si>
    <t>Sunday</t>
  </si>
  <si>
    <t>1:00 p.m. &amp; 5:00 p.m</t>
  </si>
  <si>
    <t>St. John Lutheran Church, Darien</t>
  </si>
  <si>
    <t>Troop 101 - Pinewood Derby Cut Out Event</t>
  </si>
  <si>
    <t>Pack Meeting - Popcorn Awards / Woodridge Food Pantry Drive</t>
  </si>
  <si>
    <t>FEBRUARY</t>
  </si>
  <si>
    <t>Scout Sunday - Scouts wear uniform to their church and earn the Scout Sunday patch.</t>
  </si>
  <si>
    <t>10:00 a.m. - 5:00 p.m.</t>
  </si>
  <si>
    <t>Pack Meeting - Pinewood Derby</t>
  </si>
  <si>
    <t>*  2/15/2014</t>
  </si>
  <si>
    <t>10:00 a.m. - 11:30 a.m.</t>
  </si>
  <si>
    <t>Maple Grove Forest Preserve</t>
  </si>
  <si>
    <t>Tentative Pack 48 Winter Hike</t>
  </si>
  <si>
    <t>MARCH</t>
  </si>
  <si>
    <t>1:00 - 5:00 p.m.</t>
  </si>
  <si>
    <t>Willowbrook Holiday Inn</t>
  </si>
  <si>
    <t>APRIL</t>
  </si>
  <si>
    <t>7:15 p.m. - 7:45 p.m.</t>
  </si>
  <si>
    <t>Ashton Place</t>
  </si>
  <si>
    <t xml:space="preserve">Flag Ceremony for Downers Grove Annual Town Meeting </t>
  </si>
  <si>
    <t>* 4/25/2013</t>
  </si>
  <si>
    <t>Tentative Pack Meeting</t>
  </si>
  <si>
    <t>4:00 - 6:30 p.m.</t>
  </si>
  <si>
    <t>MAY</t>
  </si>
  <si>
    <t>Patriots Park</t>
  </si>
  <si>
    <t>Crossover - Tigers and Webelos II</t>
  </si>
  <si>
    <t>JUNE</t>
  </si>
  <si>
    <t>10:00 a.m. - 3:00 p.m.</t>
  </si>
  <si>
    <t>South Grove Park, Darien</t>
  </si>
  <si>
    <t>Pack Fishing Derby &amp; Outdoor Conservation Project / Park Cleanup</t>
  </si>
  <si>
    <t>6/16 - 6/18/14</t>
  </si>
  <si>
    <t>Monday - Wednesday</t>
  </si>
  <si>
    <t>8:00 a.m. - 3:00 p.m.</t>
  </si>
  <si>
    <t>Pleasantdale Park District,                      Burr Ridge</t>
  </si>
  <si>
    <t>Cub Scout Day Camp - Session 1</t>
  </si>
  <si>
    <t>Cub Scout Day Camp - Session 2</t>
  </si>
  <si>
    <t>2013 - 2014 Pack 48 Planning Calendar</t>
  </si>
  <si>
    <t>Monthly Core Value Theme:  Cooperation</t>
  </si>
  <si>
    <t>Activity Planning:  Campout / Boy Talks / New Scout Parent Night / Pack Registration Mtg. / Popcorn Fundraising</t>
  </si>
  <si>
    <t>SEPTEMBER 2013</t>
  </si>
  <si>
    <t>SUNDAY</t>
  </si>
  <si>
    <t>MONDAY</t>
  </si>
  <si>
    <t>TUESDAY</t>
  </si>
  <si>
    <t>WEDNESDAY</t>
  </si>
  <si>
    <t>THURSDAY</t>
  </si>
  <si>
    <t>FRIDAY</t>
  </si>
  <si>
    <t>SATURDAY</t>
  </si>
  <si>
    <t>Labor Day</t>
  </si>
  <si>
    <t>6:30 - 7:30 New Scout</t>
  </si>
  <si>
    <t>Pack 48 Campout</t>
  </si>
  <si>
    <t>No School</t>
  </si>
  <si>
    <t>Parent Meeting (Ide)</t>
  </si>
  <si>
    <t>8:00 Market Day</t>
  </si>
  <si>
    <t>Popcorn S&amp;S Distrib.</t>
  </si>
  <si>
    <t>Tentative Committee Mtg.</t>
  </si>
  <si>
    <t>TG Roundtable</t>
  </si>
  <si>
    <t>Troop 101 Webelos II Campout</t>
  </si>
  <si>
    <t>Plan for Registration</t>
  </si>
  <si>
    <t>7:00 Pack Mtg. (PV)</t>
  </si>
  <si>
    <t>Registration Night</t>
  </si>
  <si>
    <t xml:space="preserve">Early Dismissal </t>
  </si>
  <si>
    <t>DPVC Fall Camperall</t>
  </si>
  <si>
    <t>Webelos in the Woods</t>
  </si>
  <si>
    <t>CS Leader Training</t>
  </si>
  <si>
    <t>Monthly Core Value Theme:  Responsibility</t>
  </si>
  <si>
    <t>Activity Planning:  Pack Meeting</t>
  </si>
  <si>
    <t>OCTOBER 2013</t>
  </si>
  <si>
    <t>6:00 - 8:00 Hay Ride</t>
  </si>
  <si>
    <t>Columbus Day</t>
  </si>
  <si>
    <t>BALOO Training</t>
  </si>
  <si>
    <t>IOLS Training</t>
  </si>
  <si>
    <t>7:30 Chicago Fire Scout Night</t>
  </si>
  <si>
    <t>Cubmaster/Asst.</t>
  </si>
  <si>
    <t>Cubmaster Training</t>
  </si>
  <si>
    <t>Cub Scout Leader</t>
  </si>
  <si>
    <t>Halloween</t>
  </si>
  <si>
    <t>Specific Training</t>
  </si>
  <si>
    <t>Monthly Core Value Theme:  Citizenship</t>
  </si>
  <si>
    <t>Activity Planning:  Pack Meeting / Popcorn Distribution</t>
  </si>
  <si>
    <t>NOVEMBER 2013</t>
  </si>
  <si>
    <t>Popcorn Super</t>
  </si>
  <si>
    <t>Daylight Savings Time</t>
  </si>
  <si>
    <t>P/T Conferences</t>
  </si>
  <si>
    <t>Fall Back 1 Hour</t>
  </si>
  <si>
    <t>Veteran's Day</t>
  </si>
  <si>
    <t>Pocorn Take Order</t>
  </si>
  <si>
    <t>Distribution</t>
  </si>
  <si>
    <t>T99 - EAA</t>
  </si>
  <si>
    <t>Thanksgiving Holiday</t>
  </si>
  <si>
    <t>Monthly Core Value Theme:  Respect</t>
  </si>
  <si>
    <t>Activity Planning:  Caroling / Outing?</t>
  </si>
  <si>
    <t>DECEMBER 2013</t>
  </si>
  <si>
    <t>Tenative Carmelite Sing</t>
  </si>
  <si>
    <t>Troop 101 Webelos II Christmas Campout</t>
  </si>
  <si>
    <t>Winter Break</t>
  </si>
  <si>
    <t>Christmas Eve</t>
  </si>
  <si>
    <t>Christmas Day</t>
  </si>
  <si>
    <t>New Year's Eve</t>
  </si>
  <si>
    <t>New Year's Day</t>
  </si>
  <si>
    <t>Monthly Core Value Theme:  Positive Attitude</t>
  </si>
  <si>
    <t>Activity Planning:  Pack Meeting / Popcorn Awards / Woodridge Food Pantry Drive</t>
  </si>
  <si>
    <t>JANUARY 2014</t>
  </si>
  <si>
    <t>$600 &amp; Up Party</t>
  </si>
  <si>
    <t>Enchanted Castle</t>
  </si>
  <si>
    <t>1:00 &amp; 5:00 Troop 101</t>
  </si>
  <si>
    <t>Martin Luther King</t>
  </si>
  <si>
    <t>Pinewood Derby Cut</t>
  </si>
  <si>
    <t>Out Event</t>
  </si>
  <si>
    <t>Monthly Core Value Theme:  Resourcefulness</t>
  </si>
  <si>
    <t>Activity Planning:  Pack Meeting / Winter Hike / Pinewood Derby?</t>
  </si>
  <si>
    <t>FEBRUARY 2014</t>
  </si>
  <si>
    <t>TG District Dinner</t>
  </si>
  <si>
    <t>Tentative Winter Hike</t>
  </si>
  <si>
    <t>8:00 - 5:00 Pinewood</t>
  </si>
  <si>
    <t>(Lakeview)</t>
  </si>
  <si>
    <t>President's Day</t>
  </si>
  <si>
    <t>Institute Day</t>
  </si>
  <si>
    <t>Monthly Core Value Theme:  Compassion</t>
  </si>
  <si>
    <t>Activity Planning:  Blue &amp; Gold Dinner</t>
  </si>
  <si>
    <t>MARCH 2014</t>
  </si>
  <si>
    <t>ISAT Testing</t>
  </si>
  <si>
    <t>Plan for B&amp;G</t>
  </si>
  <si>
    <t>Move Ahead 1 Hour</t>
  </si>
  <si>
    <t>P/T Conference</t>
  </si>
  <si>
    <t>Election Day</t>
  </si>
  <si>
    <t xml:space="preserve">Cub Scout Leader </t>
  </si>
  <si>
    <t>Spring Break</t>
  </si>
  <si>
    <t>Monthly Core Value Theme:  Faith</t>
  </si>
  <si>
    <t>Activity Planning:   Pinewood Derby? / Roller Skating? / Downers Grove ATM</t>
  </si>
  <si>
    <t>APRIL 2014</t>
  </si>
  <si>
    <t>Classes Resume</t>
  </si>
  <si>
    <t>Palm Sunday</t>
  </si>
  <si>
    <t>Non-Attendance</t>
  </si>
  <si>
    <t>Cubmaster Training #1</t>
  </si>
  <si>
    <t>Cubmaster Training #2</t>
  </si>
  <si>
    <t>Easter</t>
  </si>
  <si>
    <t>Roller Skating?</t>
  </si>
  <si>
    <t>Cubmaster Training #3</t>
  </si>
  <si>
    <t>(Tentative)</t>
  </si>
  <si>
    <t>Monthly Core Value Theme:  Health and Fitness</t>
  </si>
  <si>
    <t>Activity Planning:  Crossover / Pack Cleanup</t>
  </si>
  <si>
    <t>MAY 2014</t>
  </si>
  <si>
    <t>7:00 Crossover</t>
  </si>
  <si>
    <t>Mother's Day</t>
  </si>
  <si>
    <t>Cub Scout Day</t>
  </si>
  <si>
    <t>Memorial Day</t>
  </si>
  <si>
    <t>Monthly Core Value Theme:  Perseverance</t>
  </si>
  <si>
    <t>Activity Planning:  Fishing Derby / Day Camp</t>
  </si>
  <si>
    <t>JUNE 2014</t>
  </si>
  <si>
    <t>Graduation</t>
  </si>
  <si>
    <t>Last Day of School</t>
  </si>
  <si>
    <t>Father's Day</t>
  </si>
  <si>
    <t>Weekend in IL</t>
  </si>
  <si>
    <t>Session 1</t>
  </si>
  <si>
    <t>Session 2</t>
  </si>
  <si>
    <t>Monthly Core Value Theme:  Courgae</t>
  </si>
  <si>
    <t>Activity Planning:  4th of July Parade</t>
  </si>
  <si>
    <t>JULY 2014</t>
  </si>
  <si>
    <t>Dist. 66 Date</t>
  </si>
  <si>
    <t>4th of July Parade</t>
  </si>
  <si>
    <t>Submission Open</t>
  </si>
  <si>
    <t>Monthly Core Value Theme:  Honesty</t>
  </si>
  <si>
    <t>Activity Planning:  Chicago Cubs Scout Night / Popcorn</t>
  </si>
  <si>
    <t>AUGUST 2013</t>
  </si>
  <si>
    <t>Updated: 9/24/13</t>
  </si>
  <si>
    <t>Saturday-Sunday</t>
  </si>
  <si>
    <t>10/19 - 10/20/13</t>
  </si>
  <si>
    <t>Revised: 9/24/2013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</si>
</sst>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6" formatCode="m/d/yy;@"/>
  </numFmts>
  <fonts count="5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color theme="1"/>
      <name val="Arial"/>
      <family val="2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Geneva"/>
    </font>
    <font>
      <u/>
      <sz val="14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sz val="10"/>
      <name val="Geneva"/>
    </font>
    <font>
      <b/>
      <sz val="18"/>
      <name val="Geneva"/>
    </font>
    <font>
      <b/>
      <sz val="10"/>
      <color indexed="8"/>
      <name val="Geneva"/>
    </font>
    <font>
      <i/>
      <sz val="10"/>
      <name val="Geneva"/>
    </font>
    <font>
      <sz val="8"/>
      <color indexed="10"/>
      <name val="Geneva"/>
    </font>
    <font>
      <sz val="9"/>
      <color indexed="10"/>
      <name val="Geneva"/>
    </font>
    <font>
      <sz val="10"/>
      <color indexed="23"/>
      <name val="Geneva"/>
    </font>
    <font>
      <b/>
      <sz val="9"/>
      <color indexed="23"/>
      <name val="Geneva"/>
    </font>
    <font>
      <sz val="12"/>
      <name val="Geneva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2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1" fontId="10" fillId="0" borderId="0"/>
    <xf numFmtId="0" fontId="11" fillId="0" borderId="29">
      <alignment horizontal="center"/>
    </xf>
    <xf numFmtId="0" fontId="12" fillId="0" borderId="0"/>
    <xf numFmtId="0" fontId="13" fillId="0" borderId="0"/>
    <xf numFmtId="0" fontId="12" fillId="4" borderId="0" applyNumberFormat="0" applyFont="0" applyBorder="0" applyAlignment="0"/>
    <xf numFmtId="0" fontId="29" fillId="0" borderId="0"/>
    <xf numFmtId="0" fontId="12" fillId="0" borderId="0"/>
  </cellStyleXfs>
  <cellXfs count="41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applyBorder="1"/>
    <xf numFmtId="0" fontId="0" fillId="0" borderId="25" xfId="0" applyBorder="1"/>
    <xf numFmtId="0" fontId="6" fillId="0" borderId="0" xfId="0" applyFont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8" fillId="0" borderId="0" xfId="0" applyFont="1"/>
    <xf numFmtId="0" fontId="0" fillId="0" borderId="0" xfId="0" quotePrefix="1"/>
    <xf numFmtId="0" fontId="9" fillId="0" borderId="0" xfId="1"/>
    <xf numFmtId="164" fontId="0" fillId="5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13" fillId="0" borderId="0" xfId="5"/>
    <xf numFmtId="0" fontId="13" fillId="0" borderId="0" xfId="5" applyAlignment="1">
      <alignment horizontal="center"/>
    </xf>
    <xf numFmtId="0" fontId="13" fillId="0" borderId="0" xfId="5" applyAlignment="1" applyProtection="1">
      <alignment horizontal="center"/>
    </xf>
    <xf numFmtId="0" fontId="13" fillId="0" borderId="0" xfId="5" applyFill="1" applyBorder="1" applyAlignment="1">
      <alignment horizontal="center"/>
    </xf>
    <xf numFmtId="1" fontId="15" fillId="8" borderId="42" xfId="5" applyNumberFormat="1" applyFont="1" applyFill="1" applyBorder="1" applyAlignment="1">
      <alignment horizontal="center"/>
    </xf>
    <xf numFmtId="0" fontId="17" fillId="0" borderId="43" xfId="5" applyFont="1" applyBorder="1" applyAlignment="1">
      <alignment horizontal="centerContinuous"/>
    </xf>
    <xf numFmtId="0" fontId="13" fillId="0" borderId="44" xfId="5" applyBorder="1" applyAlignment="1">
      <alignment horizontal="centerContinuous"/>
    </xf>
    <xf numFmtId="0" fontId="13" fillId="0" borderId="45" xfId="5" applyBorder="1" applyAlignment="1">
      <alignment horizontal="centerContinuous"/>
    </xf>
    <xf numFmtId="0" fontId="13" fillId="0" borderId="29" xfId="5" applyBorder="1" applyAlignment="1">
      <alignment horizontal="centerContinuous"/>
    </xf>
    <xf numFmtId="0" fontId="15" fillId="0" borderId="0" xfId="5" applyFont="1" applyFill="1" applyBorder="1"/>
    <xf numFmtId="1" fontId="15" fillId="0" borderId="0" xfId="5" applyNumberFormat="1" applyFont="1" applyFill="1" applyBorder="1" applyAlignment="1">
      <alignment horizontal="center"/>
    </xf>
    <xf numFmtId="0" fontId="13" fillId="0" borderId="0" xfId="5" applyFill="1" applyBorder="1"/>
    <xf numFmtId="1" fontId="15" fillId="8" borderId="48" xfId="5" applyNumberFormat="1" applyFont="1" applyFill="1" applyBorder="1" applyAlignment="1">
      <alignment horizontal="center"/>
    </xf>
    <xf numFmtId="0" fontId="17" fillId="0" borderId="0" xfId="5" applyFont="1" applyFill="1" applyBorder="1" applyAlignment="1">
      <alignment horizontal="centerContinuous"/>
    </xf>
    <xf numFmtId="0" fontId="15" fillId="7" borderId="34" xfId="5" applyFont="1" applyFill="1" applyBorder="1" applyAlignment="1">
      <alignment horizontal="center"/>
    </xf>
    <xf numFmtId="0" fontId="15" fillId="0" borderId="30" xfId="5" applyFont="1" applyBorder="1" applyAlignment="1">
      <alignment horizontal="center"/>
    </xf>
    <xf numFmtId="1" fontId="15" fillId="0" borderId="1" xfId="5" applyNumberFormat="1" applyFont="1" applyBorder="1" applyAlignment="1" applyProtection="1">
      <alignment horizontal="center"/>
      <protection locked="0"/>
    </xf>
    <xf numFmtId="0" fontId="13" fillId="0" borderId="2" xfId="5" applyBorder="1" applyAlignment="1">
      <alignment horizontal="left"/>
    </xf>
    <xf numFmtId="0" fontId="17" fillId="0" borderId="2" xfId="5" applyFont="1" applyBorder="1" applyAlignment="1">
      <alignment horizontal="left"/>
    </xf>
    <xf numFmtId="0" fontId="15" fillId="0" borderId="35" xfId="5" applyFont="1" applyBorder="1" applyAlignment="1">
      <alignment horizontal="center"/>
    </xf>
    <xf numFmtId="0" fontId="15" fillId="0" borderId="34" xfId="5" applyFont="1" applyBorder="1" applyAlignment="1">
      <alignment horizontal="center"/>
    </xf>
    <xf numFmtId="1" fontId="15" fillId="0" borderId="36" xfId="5" applyNumberFormat="1" applyFont="1" applyBorder="1" applyAlignment="1" applyProtection="1">
      <alignment horizontal="center"/>
      <protection locked="0"/>
    </xf>
    <xf numFmtId="0" fontId="13" fillId="0" borderId="0" xfId="5" applyProtection="1"/>
    <xf numFmtId="0" fontId="16" fillId="0" borderId="34" xfId="5" applyFont="1" applyBorder="1" applyAlignment="1">
      <alignment horizontal="center"/>
    </xf>
    <xf numFmtId="0" fontId="13" fillId="0" borderId="0" xfId="5" applyAlignment="1">
      <alignment horizontal="centerContinuous"/>
    </xf>
    <xf numFmtId="1" fontId="15" fillId="0" borderId="2" xfId="5" applyNumberFormat="1" applyFont="1" applyBorder="1" applyAlignment="1" applyProtection="1">
      <alignment horizontal="center"/>
      <protection locked="0"/>
    </xf>
    <xf numFmtId="1" fontId="15" fillId="8" borderId="1" xfId="5" applyNumberFormat="1" applyFont="1" applyFill="1" applyBorder="1" applyAlignment="1">
      <alignment horizontal="center"/>
    </xf>
    <xf numFmtId="0" fontId="13" fillId="0" borderId="36" xfId="5" applyBorder="1" applyAlignment="1">
      <alignment horizontal="left"/>
    </xf>
    <xf numFmtId="1" fontId="15" fillId="8" borderId="36" xfId="5" applyNumberFormat="1" applyFont="1" applyFill="1" applyBorder="1" applyAlignment="1" applyProtection="1">
      <alignment horizontal="center"/>
    </xf>
    <xf numFmtId="1" fontId="15" fillId="8" borderId="53" xfId="5" applyNumberFormat="1" applyFont="1" applyFill="1" applyBorder="1" applyAlignment="1">
      <alignment horizontal="center"/>
    </xf>
    <xf numFmtId="0" fontId="15" fillId="0" borderId="4" xfId="5" applyFont="1" applyBorder="1"/>
    <xf numFmtId="0" fontId="15" fillId="0" borderId="4" xfId="5" applyFont="1" applyBorder="1" applyAlignment="1">
      <alignment horizontal="center"/>
    </xf>
    <xf numFmtId="1" fontId="15" fillId="0" borderId="4" xfId="5" applyNumberFormat="1" applyFont="1" applyBorder="1" applyAlignment="1">
      <alignment horizontal="center"/>
    </xf>
    <xf numFmtId="1" fontId="15" fillId="8" borderId="29" xfId="5" applyNumberFormat="1" applyFont="1" applyFill="1" applyBorder="1" applyAlignment="1">
      <alignment horizontal="center"/>
    </xf>
    <xf numFmtId="0" fontId="17" fillId="0" borderId="39" xfId="5" applyFont="1" applyBorder="1" applyAlignment="1"/>
    <xf numFmtId="1" fontId="15" fillId="8" borderId="18" xfId="5" applyNumberFormat="1" applyFont="1" applyFill="1" applyBorder="1" applyAlignment="1">
      <alignment horizontal="center"/>
    </xf>
    <xf numFmtId="0" fontId="13" fillId="0" borderId="46" xfId="5" applyBorder="1" applyAlignment="1">
      <alignment horizontal="right"/>
    </xf>
    <xf numFmtId="1" fontId="15" fillId="8" borderId="19" xfId="5" applyNumberFormat="1" applyFont="1" applyFill="1" applyBorder="1" applyAlignment="1">
      <alignment horizontal="center"/>
    </xf>
    <xf numFmtId="1" fontId="15" fillId="8" borderId="56" xfId="5" applyNumberFormat="1" applyFont="1" applyFill="1" applyBorder="1" applyAlignment="1">
      <alignment horizontal="center"/>
    </xf>
    <xf numFmtId="0" fontId="13" fillId="0" borderId="3" xfId="5" applyFont="1" applyBorder="1" applyAlignment="1">
      <alignment horizontal="right"/>
    </xf>
    <xf numFmtId="1" fontId="15" fillId="8" borderId="9" xfId="5" applyNumberFormat="1" applyFont="1" applyFill="1" applyBorder="1" applyAlignment="1">
      <alignment horizontal="center"/>
    </xf>
    <xf numFmtId="0" fontId="15" fillId="7" borderId="43" xfId="5" applyFont="1" applyFill="1" applyBorder="1" applyAlignment="1">
      <alignment horizontal="center"/>
    </xf>
    <xf numFmtId="16" fontId="15" fillId="0" borderId="43" xfId="5" quotePrefix="1" applyNumberFormat="1" applyFont="1" applyBorder="1" applyAlignment="1">
      <alignment horizontal="center"/>
    </xf>
    <xf numFmtId="1" fontId="15" fillId="8" borderId="1" xfId="5" applyNumberFormat="1" applyFont="1" applyFill="1" applyBorder="1" applyAlignment="1" applyProtection="1">
      <alignment horizontal="center"/>
    </xf>
    <xf numFmtId="0" fontId="13" fillId="0" borderId="45" xfId="5" applyBorder="1" applyAlignment="1">
      <alignment horizontal="left"/>
    </xf>
    <xf numFmtId="0" fontId="15" fillId="0" borderId="2" xfId="5" applyFont="1" applyBorder="1" applyAlignment="1">
      <alignment horizontal="center"/>
    </xf>
    <xf numFmtId="0" fontId="15" fillId="0" borderId="29" xfId="5" applyFont="1" applyBorder="1" applyAlignment="1">
      <alignment horizontal="center"/>
    </xf>
    <xf numFmtId="0" fontId="17" fillId="0" borderId="34" xfId="5" applyFont="1" applyBorder="1" applyAlignment="1" applyProtection="1">
      <alignment horizontal="center"/>
      <protection locked="0"/>
    </xf>
    <xf numFmtId="0" fontId="15" fillId="0" borderId="1" xfId="5" applyFont="1" applyBorder="1" applyAlignment="1">
      <alignment horizontal="center"/>
    </xf>
    <xf numFmtId="0" fontId="17" fillId="0" borderId="1" xfId="5" applyFont="1" applyBorder="1" applyAlignment="1" applyProtection="1">
      <alignment horizontal="center"/>
      <protection locked="0"/>
    </xf>
    <xf numFmtId="1" fontId="16" fillId="0" borderId="29" xfId="5" applyNumberFormat="1" applyFont="1" applyBorder="1" applyAlignment="1" applyProtection="1">
      <alignment horizontal="left"/>
    </xf>
    <xf numFmtId="0" fontId="17" fillId="0" borderId="36" xfId="5" applyFont="1" applyBorder="1" applyAlignment="1">
      <alignment horizontal="left"/>
    </xf>
    <xf numFmtId="1" fontId="16" fillId="0" borderId="2" xfId="5" applyNumberFormat="1" applyFont="1" applyBorder="1" applyAlignment="1" applyProtection="1">
      <alignment horizontal="left"/>
    </xf>
    <xf numFmtId="0" fontId="13" fillId="0" borderId="35" xfId="5" applyBorder="1" applyAlignment="1">
      <alignment horizontal="center"/>
    </xf>
    <xf numFmtId="0" fontId="13" fillId="0" borderId="0" xfId="5" applyAlignment="1" applyProtection="1">
      <alignment horizontal="centerContinuous"/>
    </xf>
    <xf numFmtId="0" fontId="17" fillId="0" borderId="39" xfId="5" applyFont="1" applyBorder="1" applyAlignment="1">
      <alignment horizontal="left"/>
    </xf>
    <xf numFmtId="0" fontId="13" fillId="0" borderId="40" xfId="5" applyFont="1" applyBorder="1" applyAlignment="1">
      <alignment horizontal="right"/>
    </xf>
    <xf numFmtId="0" fontId="15" fillId="0" borderId="40" xfId="5" applyFont="1" applyBorder="1" applyAlignment="1">
      <alignment horizontal="center"/>
    </xf>
    <xf numFmtId="1" fontId="15" fillId="9" borderId="40" xfId="5" applyNumberFormat="1" applyFont="1" applyFill="1" applyBorder="1" applyAlignment="1">
      <alignment horizontal="center"/>
    </xf>
    <xf numFmtId="0" fontId="17" fillId="8" borderId="43" xfId="5" applyFont="1" applyFill="1" applyBorder="1"/>
    <xf numFmtId="0" fontId="13" fillId="8" borderId="44" xfId="5" applyFill="1" applyBorder="1" applyAlignment="1">
      <alignment horizontal="center"/>
    </xf>
    <xf numFmtId="0" fontId="13" fillId="8" borderId="45" xfId="5" applyFill="1" applyBorder="1" applyAlignment="1">
      <alignment horizontal="center"/>
    </xf>
    <xf numFmtId="0" fontId="13" fillId="8" borderId="34" xfId="5" applyFill="1" applyBorder="1" applyAlignment="1">
      <alignment vertical="top" wrapText="1"/>
    </xf>
    <xf numFmtId="0" fontId="13" fillId="8" borderId="0" xfId="5" applyFill="1" applyBorder="1" applyAlignment="1">
      <alignment vertical="top" wrapText="1"/>
    </xf>
    <xf numFmtId="0" fontId="13" fillId="8" borderId="59" xfId="5" applyFill="1" applyBorder="1" applyAlignment="1">
      <alignment vertical="top" wrapText="1"/>
    </xf>
    <xf numFmtId="0" fontId="13" fillId="0" borderId="29" xfId="5" applyBorder="1" applyAlignment="1">
      <alignment horizontal="left"/>
    </xf>
    <xf numFmtId="0" fontId="13" fillId="0" borderId="2" xfId="5" applyFont="1" applyBorder="1" applyAlignment="1">
      <alignment horizontal="left" wrapText="1"/>
    </xf>
    <xf numFmtId="0" fontId="17" fillId="8" borderId="34" xfId="5" applyFont="1" applyFill="1" applyBorder="1"/>
    <xf numFmtId="0" fontId="13" fillId="8" borderId="0" xfId="5" applyFill="1" applyBorder="1"/>
    <xf numFmtId="0" fontId="13" fillId="8" borderId="59" xfId="5" applyFill="1" applyBorder="1"/>
    <xf numFmtId="0" fontId="13" fillId="0" borderId="2" xfId="5" applyBorder="1" applyAlignment="1">
      <alignment horizontal="left" wrapText="1"/>
    </xf>
    <xf numFmtId="0" fontId="13" fillId="8" borderId="34" xfId="5" applyFill="1" applyBorder="1"/>
    <xf numFmtId="0" fontId="13" fillId="0" borderId="36" xfId="5" applyBorder="1" applyAlignment="1">
      <alignment horizontal="left" wrapText="1"/>
    </xf>
    <xf numFmtId="0" fontId="13" fillId="0" borderId="2" xfId="5" applyBorder="1"/>
    <xf numFmtId="0" fontId="17" fillId="0" borderId="0" xfId="5" applyFont="1" applyBorder="1"/>
    <xf numFmtId="0" fontId="13" fillId="0" borderId="0" xfId="5" applyBorder="1"/>
    <xf numFmtId="0" fontId="17" fillId="8" borderId="0" xfId="5" applyFont="1" applyFill="1" applyBorder="1"/>
    <xf numFmtId="0" fontId="17" fillId="8" borderId="59" xfId="5" applyFont="1" applyFill="1" applyBorder="1"/>
    <xf numFmtId="0" fontId="17" fillId="8" borderId="34" xfId="5" applyFont="1" applyFill="1" applyBorder="1" applyAlignment="1">
      <alignment horizontal="left" indent="1"/>
    </xf>
    <xf numFmtId="0" fontId="19" fillId="8" borderId="0" xfId="5" applyFont="1" applyFill="1" applyBorder="1"/>
    <xf numFmtId="0" fontId="19" fillId="8" borderId="59" xfId="5" applyFont="1" applyFill="1" applyBorder="1"/>
    <xf numFmtId="0" fontId="17" fillId="8" borderId="35" xfId="5" applyFont="1" applyFill="1" applyBorder="1"/>
    <xf numFmtId="0" fontId="17" fillId="8" borderId="49" xfId="5" applyFont="1" applyFill="1" applyBorder="1"/>
    <xf numFmtId="0" fontId="17" fillId="8" borderId="50" xfId="5" applyFont="1" applyFill="1" applyBorder="1"/>
    <xf numFmtId="0" fontId="17" fillId="0" borderId="0" xfId="5" applyFont="1" applyAlignment="1">
      <alignment horizontal="center"/>
    </xf>
    <xf numFmtId="0" fontId="15" fillId="0" borderId="0" xfId="5" applyFont="1" applyBorder="1" applyAlignment="1">
      <alignment horizontal="center"/>
    </xf>
    <xf numFmtId="1" fontId="15" fillId="0" borderId="0" xfId="5" applyNumberFormat="1" applyFont="1" applyBorder="1" applyAlignment="1" applyProtection="1">
      <alignment horizontal="center"/>
    </xf>
    <xf numFmtId="0" fontId="13" fillId="0" borderId="0" xfId="5" applyBorder="1" applyAlignment="1">
      <alignment horizontal="left"/>
    </xf>
    <xf numFmtId="0" fontId="15" fillId="0" borderId="0" xfId="5" applyFont="1" applyFill="1" applyBorder="1" applyAlignment="1" applyProtection="1">
      <alignment horizontal="center"/>
    </xf>
    <xf numFmtId="1" fontId="15" fillId="0" borderId="0" xfId="5" applyNumberFormat="1" applyFont="1" applyFill="1" applyBorder="1" applyAlignment="1" applyProtection="1">
      <alignment horizontal="center"/>
    </xf>
    <xf numFmtId="0" fontId="13" fillId="0" borderId="0" xfId="5" applyFill="1" applyBorder="1" applyAlignment="1" applyProtection="1">
      <alignment horizontal="left"/>
    </xf>
    <xf numFmtId="0" fontId="13" fillId="0" borderId="0" xfId="5" applyFont="1" applyBorder="1" applyAlignment="1">
      <alignment horizontal="right"/>
    </xf>
    <xf numFmtId="1" fontId="15" fillId="9" borderId="0" xfId="5" applyNumberFormat="1" applyFont="1" applyFill="1" applyBorder="1" applyAlignment="1">
      <alignment horizontal="center"/>
    </xf>
    <xf numFmtId="0" fontId="17" fillId="0" borderId="2" xfId="5" applyFont="1" applyBorder="1" applyAlignment="1" applyProtection="1">
      <alignment horizontal="left"/>
    </xf>
    <xf numFmtId="0" fontId="15" fillId="7" borderId="60" xfId="5" applyFont="1" applyFill="1" applyBorder="1" applyAlignment="1">
      <alignment horizontal="center"/>
    </xf>
    <xf numFmtId="0" fontId="15" fillId="0" borderId="43" xfId="5" applyFont="1" applyBorder="1" applyAlignment="1">
      <alignment horizontal="center"/>
    </xf>
    <xf numFmtId="1" fontId="15" fillId="8" borderId="29" xfId="5" applyNumberFormat="1" applyFont="1" applyFill="1" applyBorder="1" applyAlignment="1" applyProtection="1">
      <alignment horizontal="center"/>
    </xf>
    <xf numFmtId="0" fontId="17" fillId="0" borderId="60" xfId="5" applyFont="1" applyBorder="1" applyAlignment="1">
      <alignment horizontal="left"/>
    </xf>
    <xf numFmtId="0" fontId="20" fillId="0" borderId="2" xfId="5" applyFont="1" applyBorder="1" applyAlignment="1">
      <alignment horizontal="center"/>
    </xf>
    <xf numFmtId="0" fontId="13" fillId="0" borderId="2" xfId="5" applyBorder="1" applyAlignment="1">
      <alignment horizontal="center"/>
    </xf>
    <xf numFmtId="0" fontId="13" fillId="0" borderId="2" xfId="5" applyBorder="1" applyAlignment="1" applyProtection="1">
      <alignment horizontal="left"/>
    </xf>
    <xf numFmtId="1" fontId="15" fillId="0" borderId="29" xfId="5" applyNumberFormat="1" applyFont="1" applyBorder="1" applyAlignment="1" applyProtection="1">
      <alignment horizontal="center"/>
      <protection locked="0"/>
    </xf>
    <xf numFmtId="0" fontId="20" fillId="0" borderId="61" xfId="5" applyFont="1" applyBorder="1" applyAlignment="1">
      <alignment horizontal="center"/>
    </xf>
    <xf numFmtId="0" fontId="13" fillId="0" borderId="61" xfId="5" applyBorder="1" applyAlignment="1">
      <alignment horizontal="left"/>
    </xf>
    <xf numFmtId="0" fontId="13" fillId="0" borderId="36" xfId="5" applyBorder="1" applyAlignment="1" applyProtection="1">
      <alignment horizontal="left"/>
    </xf>
    <xf numFmtId="1" fontId="16" fillId="0" borderId="0" xfId="5" applyNumberFormat="1" applyFont="1" applyFill="1" applyBorder="1" applyAlignment="1" applyProtection="1">
      <alignment horizontal="center"/>
    </xf>
    <xf numFmtId="0" fontId="13" fillId="0" borderId="36" xfId="5" applyBorder="1" applyAlignment="1">
      <alignment horizontal="center"/>
    </xf>
    <xf numFmtId="0" fontId="13" fillId="0" borderId="0" xfId="5" applyFill="1" applyBorder="1" applyProtection="1"/>
    <xf numFmtId="0" fontId="13" fillId="0" borderId="0" xfId="5" applyFill="1" applyBorder="1" applyAlignment="1" applyProtection="1">
      <alignment horizontal="centerContinuous"/>
    </xf>
    <xf numFmtId="0" fontId="13" fillId="0" borderId="2" xfId="5" applyFont="1" applyBorder="1" applyAlignment="1" applyProtection="1">
      <alignment horizontal="left"/>
    </xf>
    <xf numFmtId="0" fontId="13" fillId="0" borderId="0" xfId="5" applyBorder="1" applyAlignment="1">
      <alignment horizontal="center"/>
    </xf>
    <xf numFmtId="1" fontId="15" fillId="0" borderId="0" xfId="5" applyNumberFormat="1" applyFont="1" applyBorder="1" applyAlignment="1" applyProtection="1">
      <alignment horizontal="center"/>
      <protection locked="0"/>
    </xf>
    <xf numFmtId="0" fontId="15" fillId="0" borderId="49" xfId="5" applyFont="1" applyBorder="1" applyAlignment="1" applyProtection="1">
      <alignment horizontal="center"/>
    </xf>
    <xf numFmtId="1" fontId="15" fillId="0" borderId="49" xfId="5" applyNumberFormat="1" applyFont="1" applyBorder="1" applyAlignment="1" applyProtection="1">
      <alignment horizontal="center"/>
    </xf>
    <xf numFmtId="0" fontId="13" fillId="0" borderId="49" xfId="5" applyBorder="1" applyAlignment="1" applyProtection="1">
      <alignment horizontal="left"/>
    </xf>
    <xf numFmtId="0" fontId="17" fillId="0" borderId="39" xfId="5" applyFont="1" applyFill="1" applyBorder="1"/>
    <xf numFmtId="0" fontId="17" fillId="0" borderId="40" xfId="5" applyFont="1" applyFill="1" applyBorder="1" applyAlignment="1">
      <alignment horizontal="center"/>
    </xf>
    <xf numFmtId="0" fontId="17" fillId="0" borderId="35" xfId="5" applyFont="1" applyBorder="1" applyAlignment="1">
      <alignment horizontal="centerContinuous"/>
    </xf>
    <xf numFmtId="0" fontId="13" fillId="0" borderId="49" xfId="5" applyBorder="1" applyAlignment="1">
      <alignment horizontal="centerContinuous"/>
    </xf>
    <xf numFmtId="0" fontId="13" fillId="0" borderId="50" xfId="5" applyBorder="1" applyAlignment="1">
      <alignment horizontal="centerContinuous"/>
    </xf>
    <xf numFmtId="0" fontId="21" fillId="0" borderId="34" xfId="5" applyFont="1" applyBorder="1" applyAlignment="1">
      <alignment horizontal="center"/>
    </xf>
    <xf numFmtId="0" fontId="22" fillId="0" borderId="35" xfId="5" applyFont="1" applyBorder="1" applyAlignment="1">
      <alignment horizontal="center"/>
    </xf>
    <xf numFmtId="1" fontId="16" fillId="0" borderId="36" xfId="5" applyNumberFormat="1" applyFont="1" applyBorder="1" applyAlignment="1" applyProtection="1">
      <alignment horizontal="left"/>
    </xf>
    <xf numFmtId="0" fontId="22" fillId="0" borderId="34" xfId="5" applyFont="1" applyBorder="1" applyAlignment="1">
      <alignment horizontal="center"/>
    </xf>
    <xf numFmtId="0" fontId="13" fillId="0" borderId="0" xfId="5" applyFont="1" applyFill="1" applyBorder="1" applyAlignment="1">
      <alignment horizontal="right"/>
    </xf>
    <xf numFmtId="0" fontId="23" fillId="0" borderId="0" xfId="5" applyFont="1" applyFill="1" applyBorder="1" applyAlignment="1">
      <alignment horizontal="right"/>
    </xf>
    <xf numFmtId="0" fontId="23" fillId="0" borderId="0" xfId="5" applyFont="1" applyBorder="1" applyAlignment="1">
      <alignment horizontal="right"/>
    </xf>
    <xf numFmtId="0" fontId="13" fillId="0" borderId="0" xfId="5" applyFont="1" applyAlignment="1">
      <alignment horizontal="right"/>
    </xf>
    <xf numFmtId="0" fontId="23" fillId="0" borderId="0" xfId="5" applyFont="1" applyAlignment="1">
      <alignment horizontal="right"/>
    </xf>
    <xf numFmtId="0" fontId="24" fillId="0" borderId="34" xfId="5" applyFont="1" applyFill="1" applyBorder="1" applyAlignment="1">
      <alignment horizontal="center"/>
    </xf>
    <xf numFmtId="0" fontId="15" fillId="0" borderId="34" xfId="5" applyFont="1" applyFill="1" applyBorder="1" applyAlignment="1">
      <alignment horizontal="center"/>
    </xf>
    <xf numFmtId="0" fontId="13" fillId="0" borderId="4" xfId="5" applyFont="1" applyBorder="1" applyAlignment="1">
      <alignment horizontal="right"/>
    </xf>
    <xf numFmtId="0" fontId="23" fillId="0" borderId="4" xfId="5" applyFont="1" applyBorder="1" applyAlignment="1">
      <alignment horizontal="right"/>
    </xf>
    <xf numFmtId="1" fontId="15" fillId="8" borderId="20" xfId="5" applyNumberFormat="1" applyFont="1" applyFill="1" applyBorder="1" applyAlignment="1">
      <alignment horizontal="center"/>
    </xf>
    <xf numFmtId="0" fontId="15" fillId="0" borderId="35" xfId="5" applyFont="1" applyFill="1" applyBorder="1" applyAlignment="1">
      <alignment horizontal="center"/>
    </xf>
    <xf numFmtId="0" fontId="17" fillId="0" borderId="65" xfId="5" applyFont="1" applyBorder="1" applyAlignment="1">
      <alignment horizontal="left"/>
    </xf>
    <xf numFmtId="0" fontId="13" fillId="0" borderId="66" xfId="5" applyFill="1" applyBorder="1" applyAlignment="1">
      <alignment horizontal="right"/>
    </xf>
    <xf numFmtId="0" fontId="13" fillId="0" borderId="67" xfId="5" applyFill="1" applyBorder="1" applyAlignment="1">
      <alignment horizontal="right"/>
    </xf>
    <xf numFmtId="0" fontId="21" fillId="0" borderId="36" xfId="5" applyFont="1" applyBorder="1" applyAlignment="1">
      <alignment horizontal="center"/>
    </xf>
    <xf numFmtId="0" fontId="13" fillId="0" borderId="46" xfId="5" applyFill="1" applyBorder="1" applyAlignment="1">
      <alignment horizontal="right"/>
    </xf>
    <xf numFmtId="0" fontId="23" fillId="0" borderId="46" xfId="5" applyFont="1" applyFill="1" applyBorder="1" applyAlignment="1">
      <alignment horizontal="right"/>
    </xf>
    <xf numFmtId="0" fontId="13" fillId="0" borderId="59" xfId="5" applyBorder="1" applyAlignment="1">
      <alignment horizontal="right"/>
    </xf>
    <xf numFmtId="0" fontId="24" fillId="0" borderId="43" xfId="5" applyFont="1" applyFill="1" applyBorder="1" applyAlignment="1">
      <alignment horizontal="center"/>
    </xf>
    <xf numFmtId="0" fontId="13" fillId="0" borderId="68" xfId="5" applyFill="1" applyBorder="1" applyAlignment="1">
      <alignment horizontal="right"/>
    </xf>
    <xf numFmtId="0" fontId="23" fillId="0" borderId="68" xfId="5" applyFont="1" applyFill="1" applyBorder="1" applyAlignment="1">
      <alignment horizontal="right"/>
    </xf>
    <xf numFmtId="0" fontId="13" fillId="0" borderId="69" xfId="5" applyBorder="1" applyAlignment="1">
      <alignment horizontal="right"/>
    </xf>
    <xf numFmtId="0" fontId="21" fillId="0" borderId="0" xfId="5" applyFont="1" applyBorder="1" applyAlignment="1">
      <alignment horizontal="center"/>
    </xf>
    <xf numFmtId="0" fontId="17" fillId="0" borderId="0" xfId="5" applyFont="1" applyBorder="1" applyAlignment="1" applyProtection="1">
      <alignment horizontal="center"/>
      <protection locked="0"/>
    </xf>
    <xf numFmtId="1" fontId="16" fillId="0" borderId="0" xfId="5" applyNumberFormat="1" applyFont="1" applyBorder="1" applyAlignment="1" applyProtection="1">
      <alignment horizontal="left"/>
    </xf>
    <xf numFmtId="0" fontId="13" fillId="0" borderId="0" xfId="5" applyBorder="1" applyAlignment="1" applyProtection="1">
      <alignment horizontal="center"/>
    </xf>
    <xf numFmtId="0" fontId="15" fillId="0" borderId="0" xfId="5" applyFont="1" applyFill="1" applyBorder="1" applyAlignment="1">
      <alignment horizontal="center"/>
    </xf>
    <xf numFmtId="0" fontId="25" fillId="0" borderId="0" xfId="5" applyFont="1" applyAlignment="1">
      <alignment horizontal="left" vertical="center" wrapText="1"/>
    </xf>
    <xf numFmtId="0" fontId="13" fillId="0" borderId="0" xfId="5" applyAlignment="1">
      <alignment wrapText="1"/>
    </xf>
    <xf numFmtId="0" fontId="17" fillId="0" borderId="65" xfId="5" applyFont="1" applyFill="1" applyBorder="1" applyAlignment="1">
      <alignment horizontal="left"/>
    </xf>
    <xf numFmtId="0" fontId="13" fillId="0" borderId="66" xfId="5" applyBorder="1" applyAlignment="1">
      <alignment horizontal="right"/>
    </xf>
    <xf numFmtId="0" fontId="13" fillId="0" borderId="67" xfId="5" applyBorder="1" applyAlignment="1">
      <alignment horizontal="right"/>
    </xf>
    <xf numFmtId="0" fontId="13" fillId="0" borderId="51" xfId="5" applyBorder="1" applyAlignment="1">
      <alignment horizontal="right"/>
    </xf>
    <xf numFmtId="0" fontId="13" fillId="0" borderId="17" xfId="5" applyBorder="1" applyAlignment="1">
      <alignment horizontal="right"/>
    </xf>
    <xf numFmtId="0" fontId="0" fillId="0" borderId="0" xfId="0" applyFont="1" applyAlignment="1">
      <alignment horizontal="center"/>
    </xf>
    <xf numFmtId="0" fontId="15" fillId="0" borderId="43" xfId="5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Fill="1"/>
    <xf numFmtId="0" fontId="27" fillId="6" borderId="1" xfId="5" applyFont="1" applyFill="1" applyBorder="1" applyAlignment="1">
      <alignment horizontal="center"/>
    </xf>
    <xf numFmtId="0" fontId="26" fillId="6" borderId="1" xfId="5" applyFont="1" applyFill="1" applyBorder="1" applyAlignment="1">
      <alignment horizontal="left"/>
    </xf>
    <xf numFmtId="0" fontId="27" fillId="0" borderId="1" xfId="5" applyFont="1" applyFill="1" applyBorder="1" applyAlignment="1">
      <alignment horizontal="center"/>
    </xf>
    <xf numFmtId="0" fontId="27" fillId="0" borderId="1" xfId="5" applyFont="1" applyBorder="1" applyAlignment="1">
      <alignment horizontal="center"/>
    </xf>
    <xf numFmtId="0" fontId="27" fillId="0" borderId="1" xfId="5" applyFont="1" applyBorder="1" applyAlignment="1">
      <alignment horizontal="left"/>
    </xf>
    <xf numFmtId="0" fontId="27" fillId="6" borderId="6" xfId="5" applyFont="1" applyFill="1" applyBorder="1" applyAlignment="1">
      <alignment horizontal="center"/>
    </xf>
    <xf numFmtId="0" fontId="26" fillId="6" borderId="6" xfId="5" applyFont="1" applyFill="1" applyBorder="1" applyAlignment="1">
      <alignment horizontal="left"/>
    </xf>
    <xf numFmtId="0" fontId="27" fillId="0" borderId="7" xfId="5" applyFont="1" applyBorder="1" applyAlignment="1">
      <alignment horizontal="center"/>
    </xf>
    <xf numFmtId="0" fontId="27" fillId="0" borderId="7" xfId="5" applyFont="1" applyBorder="1" applyAlignment="1">
      <alignment horizontal="left"/>
    </xf>
    <xf numFmtId="0" fontId="27" fillId="0" borderId="18" xfId="5" applyFont="1" applyFill="1" applyBorder="1" applyAlignment="1">
      <alignment horizontal="center"/>
    </xf>
    <xf numFmtId="0" fontId="27" fillId="6" borderId="7" xfId="5" applyFont="1" applyFill="1" applyBorder="1" applyAlignment="1">
      <alignment horizontal="center"/>
    </xf>
    <xf numFmtId="0" fontId="26" fillId="6" borderId="7" xfId="5" applyFont="1" applyFill="1" applyBorder="1" applyAlignment="1">
      <alignment horizontal="left"/>
    </xf>
    <xf numFmtId="0" fontId="27" fillId="0" borderId="1" xfId="5" applyFont="1" applyFill="1" applyBorder="1" applyAlignment="1">
      <alignment horizontal="left"/>
    </xf>
    <xf numFmtId="0" fontId="27" fillId="0" borderId="1" xfId="5" applyFont="1" applyFill="1" applyBorder="1" applyAlignment="1" applyProtection="1">
      <alignment horizontal="left"/>
    </xf>
    <xf numFmtId="0" fontId="26" fillId="6" borderId="1" xfId="5" applyFont="1" applyFill="1" applyBorder="1" applyAlignment="1" applyProtection="1">
      <alignment horizontal="left"/>
    </xf>
    <xf numFmtId="0" fontId="27" fillId="0" borderId="7" xfId="5" applyFont="1" applyFill="1" applyBorder="1" applyAlignment="1">
      <alignment horizontal="center"/>
    </xf>
    <xf numFmtId="0" fontId="27" fillId="0" borderId="7" xfId="5" applyFont="1" applyFill="1" applyBorder="1" applyAlignment="1">
      <alignment horizontal="left"/>
    </xf>
    <xf numFmtId="0" fontId="26" fillId="6" borderId="6" xfId="5" applyFont="1" applyFill="1" applyBorder="1" applyAlignment="1" applyProtection="1">
      <alignment horizontal="left"/>
    </xf>
    <xf numFmtId="0" fontId="27" fillId="0" borderId="7" xfId="5" applyFont="1" applyFill="1" applyBorder="1" applyAlignment="1" applyProtection="1">
      <alignment horizontal="left"/>
    </xf>
    <xf numFmtId="0" fontId="26" fillId="0" borderId="10" xfId="5" applyFont="1" applyFill="1" applyBorder="1" applyAlignment="1">
      <alignment horizontal="center"/>
    </xf>
    <xf numFmtId="0" fontId="27" fillId="0" borderId="6" xfId="5" applyFont="1" applyFill="1" applyBorder="1" applyAlignment="1">
      <alignment horizontal="center"/>
    </xf>
    <xf numFmtId="0" fontId="27" fillId="0" borderId="6" xfId="5" applyFont="1" applyFill="1" applyBorder="1" applyAlignment="1">
      <alignment horizontal="left"/>
    </xf>
    <xf numFmtId="0" fontId="3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5" borderId="3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 textRotation="90"/>
    </xf>
    <xf numFmtId="0" fontId="3" fillId="0" borderId="70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textRotation="90"/>
    </xf>
    <xf numFmtId="0" fontId="28" fillId="0" borderId="6" xfId="5" applyFont="1" applyFill="1" applyBorder="1" applyAlignment="1">
      <alignment horizontal="center" vertical="center"/>
    </xf>
    <xf numFmtId="0" fontId="28" fillId="0" borderId="1" xfId="5" applyFont="1" applyFill="1" applyBorder="1" applyAlignment="1">
      <alignment horizontal="center" vertical="center"/>
    </xf>
    <xf numFmtId="0" fontId="28" fillId="0" borderId="7" xfId="5" applyFont="1" applyFill="1" applyBorder="1" applyAlignment="1">
      <alignment horizontal="center" vertical="center"/>
    </xf>
    <xf numFmtId="0" fontId="28" fillId="0" borderId="15" xfId="5" applyFont="1" applyFill="1" applyBorder="1" applyAlignment="1">
      <alignment horizontal="center" vertical="center"/>
    </xf>
    <xf numFmtId="0" fontId="28" fillId="0" borderId="2" xfId="5" applyFont="1" applyFill="1" applyBorder="1" applyAlignment="1">
      <alignment horizontal="center" vertical="center"/>
    </xf>
    <xf numFmtId="0" fontId="28" fillId="0" borderId="11" xfId="5" applyFont="1" applyFill="1" applyBorder="1" applyAlignment="1">
      <alignment horizontal="center" vertical="center"/>
    </xf>
    <xf numFmtId="0" fontId="28" fillId="0" borderId="71" xfId="5" applyFont="1" applyFill="1" applyBorder="1" applyAlignment="1">
      <alignment horizontal="center" vertical="center"/>
    </xf>
    <xf numFmtId="0" fontId="28" fillId="0" borderId="72" xfId="5" applyFont="1" applyFill="1" applyBorder="1" applyAlignment="1">
      <alignment horizontal="center" vertical="center"/>
    </xf>
    <xf numFmtId="0" fontId="28" fillId="0" borderId="74" xfId="5" applyFont="1" applyFill="1" applyBorder="1" applyAlignment="1">
      <alignment horizontal="center" vertical="center"/>
    </xf>
    <xf numFmtId="0" fontId="28" fillId="0" borderId="16" xfId="5" applyFont="1" applyFill="1" applyBorder="1" applyAlignment="1">
      <alignment horizontal="center" vertical="center"/>
    </xf>
    <xf numFmtId="0" fontId="28" fillId="0" borderId="5" xfId="5" applyFont="1" applyFill="1" applyBorder="1" applyAlignment="1">
      <alignment horizontal="center" vertical="center"/>
    </xf>
    <xf numFmtId="0" fontId="28" fillId="0" borderId="3" xfId="5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27" fillId="0" borderId="10" xfId="5" applyFont="1" applyFill="1" applyBorder="1" applyAlignment="1">
      <alignment horizontal="center" vertical="center"/>
    </xf>
    <xf numFmtId="0" fontId="27" fillId="0" borderId="8" xfId="5" applyFont="1" applyFill="1" applyBorder="1" applyAlignment="1">
      <alignment horizontal="center" vertical="center"/>
    </xf>
    <xf numFmtId="0" fontId="27" fillId="0" borderId="56" xfId="5" applyFont="1" applyFill="1" applyBorder="1" applyAlignment="1">
      <alignment horizontal="center" vertical="center"/>
    </xf>
    <xf numFmtId="0" fontId="27" fillId="0" borderId="73" xfId="5" applyFont="1" applyFill="1" applyBorder="1" applyAlignment="1">
      <alignment horizontal="center" vertical="center"/>
    </xf>
    <xf numFmtId="0" fontId="27" fillId="0" borderId="9" xfId="5" applyFont="1" applyFill="1" applyBorder="1" applyAlignment="1">
      <alignment horizontal="center" vertical="center"/>
    </xf>
    <xf numFmtId="0" fontId="27" fillId="0" borderId="18" xfId="5" applyFont="1" applyFill="1" applyBorder="1" applyAlignment="1">
      <alignment horizontal="center" vertical="center"/>
    </xf>
    <xf numFmtId="0" fontId="27" fillId="0" borderId="19" xfId="5" applyFont="1" applyFill="1" applyBorder="1" applyAlignment="1">
      <alignment horizontal="center" vertical="center"/>
    </xf>
    <xf numFmtId="0" fontId="27" fillId="0" borderId="20" xfId="5" applyFont="1" applyFill="1" applyBorder="1" applyAlignment="1">
      <alignment horizontal="center" vertical="center"/>
    </xf>
    <xf numFmtId="0" fontId="13" fillId="0" borderId="44" xfId="5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8" borderId="37" xfId="5" applyFont="1" applyFill="1" applyBorder="1" applyAlignment="1" applyProtection="1">
      <alignment horizontal="center" vertical="center" shrinkToFit="1"/>
      <protection locked="0"/>
    </xf>
    <xf numFmtId="0" fontId="13" fillId="0" borderId="33" xfId="5" applyBorder="1" applyAlignment="1" applyProtection="1">
      <alignment horizontal="center" vertical="center" shrinkToFit="1"/>
      <protection locked="0"/>
    </xf>
    <xf numFmtId="0" fontId="13" fillId="0" borderId="38" xfId="5" applyBorder="1" applyAlignment="1" applyProtection="1">
      <alignment horizontal="center" vertical="center" shrinkToFit="1"/>
      <protection locked="0"/>
    </xf>
    <xf numFmtId="0" fontId="15" fillId="0" borderId="39" xfId="5" applyFont="1" applyBorder="1" applyAlignment="1">
      <alignment horizontal="right" vertical="center"/>
    </xf>
    <xf numFmtId="0" fontId="15" fillId="0" borderId="40" xfId="5" applyFont="1" applyBorder="1" applyAlignment="1">
      <alignment horizontal="right" vertical="center"/>
    </xf>
    <xf numFmtId="0" fontId="15" fillId="0" borderId="41" xfId="5" applyFont="1" applyBorder="1" applyAlignment="1">
      <alignment horizontal="right" vertical="center"/>
    </xf>
    <xf numFmtId="0" fontId="17" fillId="0" borderId="43" xfId="5" applyFont="1" applyBorder="1" applyAlignment="1">
      <alignment horizontal="center"/>
    </xf>
    <xf numFmtId="0" fontId="17" fillId="0" borderId="44" xfId="5" applyFont="1" applyBorder="1" applyAlignment="1">
      <alignment horizontal="center"/>
    </xf>
    <xf numFmtId="0" fontId="17" fillId="0" borderId="45" xfId="5" applyFont="1" applyBorder="1" applyAlignment="1">
      <alignment horizontal="center"/>
    </xf>
    <xf numFmtId="0" fontId="15" fillId="0" borderId="46" xfId="5" applyFont="1" applyBorder="1" applyAlignment="1">
      <alignment horizontal="right" vertical="center"/>
    </xf>
    <xf numFmtId="0" fontId="15" fillId="0" borderId="0" xfId="5" applyFont="1" applyBorder="1" applyAlignment="1">
      <alignment horizontal="right" vertical="center"/>
    </xf>
    <xf numFmtId="0" fontId="15" fillId="0" borderId="47" xfId="5" applyFont="1" applyBorder="1" applyAlignment="1">
      <alignment horizontal="right" vertical="center"/>
    </xf>
    <xf numFmtId="0" fontId="17" fillId="0" borderId="35" xfId="5" applyFont="1" applyBorder="1" applyAlignment="1">
      <alignment horizontal="center"/>
    </xf>
    <xf numFmtId="0" fontId="17" fillId="0" borderId="49" xfId="5" applyFont="1" applyBorder="1" applyAlignment="1">
      <alignment horizontal="center"/>
    </xf>
    <xf numFmtId="0" fontId="17" fillId="0" borderId="50" xfId="5" applyFont="1" applyBorder="1" applyAlignment="1">
      <alignment horizontal="center"/>
    </xf>
    <xf numFmtId="0" fontId="15" fillId="0" borderId="30" xfId="5" applyFont="1" applyBorder="1" applyAlignment="1">
      <alignment horizontal="center"/>
    </xf>
    <xf numFmtId="0" fontId="15" fillId="0" borderId="32" xfId="5" applyFont="1" applyBorder="1" applyAlignment="1">
      <alignment horizontal="center"/>
    </xf>
    <xf numFmtId="0" fontId="17" fillId="0" borderId="46" xfId="5" applyFont="1" applyBorder="1" applyAlignment="1">
      <alignment horizontal="right" vertical="center"/>
    </xf>
    <xf numFmtId="0" fontId="17" fillId="0" borderId="0" xfId="5" applyFont="1" applyBorder="1" applyAlignment="1">
      <alignment horizontal="right" vertical="center"/>
    </xf>
    <xf numFmtId="0" fontId="17" fillId="0" borderId="47" xfId="5" applyFont="1" applyBorder="1" applyAlignment="1">
      <alignment horizontal="right" vertical="center"/>
    </xf>
    <xf numFmtId="0" fontId="15" fillId="0" borderId="51" xfId="5" applyFont="1" applyBorder="1" applyAlignment="1">
      <alignment horizontal="right" vertical="center"/>
    </xf>
    <xf numFmtId="0" fontId="13" fillId="0" borderId="4" xfId="5" applyBorder="1" applyAlignment="1">
      <alignment horizontal="right" vertical="center"/>
    </xf>
    <xf numFmtId="0" fontId="13" fillId="0" borderId="52" xfId="5" applyBorder="1" applyAlignment="1">
      <alignment horizontal="right" vertical="center"/>
    </xf>
    <xf numFmtId="0" fontId="15" fillId="0" borderId="40" xfId="5" applyFont="1" applyBorder="1" applyAlignment="1">
      <alignment horizontal="right"/>
    </xf>
    <xf numFmtId="0" fontId="17" fillId="0" borderId="54" xfId="5" applyFont="1" applyBorder="1" applyAlignment="1">
      <alignment horizontal="center"/>
    </xf>
    <xf numFmtId="0" fontId="17" fillId="0" borderId="55" xfId="5" applyFont="1" applyBorder="1" applyAlignment="1">
      <alignment horizontal="center"/>
    </xf>
    <xf numFmtId="0" fontId="15" fillId="0" borderId="57" xfId="5" applyFont="1" applyBorder="1" applyAlignment="1">
      <alignment horizontal="center"/>
    </xf>
    <xf numFmtId="0" fontId="15" fillId="0" borderId="58" xfId="5" applyFont="1" applyBorder="1" applyAlignment="1">
      <alignment horizontal="center"/>
    </xf>
    <xf numFmtId="0" fontId="15" fillId="0" borderId="35" xfId="5" applyFont="1" applyBorder="1" applyAlignment="1">
      <alignment horizontal="right"/>
    </xf>
    <xf numFmtId="0" fontId="17" fillId="0" borderId="49" xfId="5" applyFont="1" applyBorder="1" applyAlignment="1">
      <alignment horizontal="right"/>
    </xf>
    <xf numFmtId="0" fontId="17" fillId="0" borderId="50" xfId="5" applyFont="1" applyBorder="1" applyAlignment="1">
      <alignment horizontal="right"/>
    </xf>
    <xf numFmtId="0" fontId="13" fillId="0" borderId="55" xfId="5" applyBorder="1"/>
    <xf numFmtId="0" fontId="13" fillId="0" borderId="46" xfId="5" applyFill="1" applyBorder="1" applyAlignment="1">
      <alignment horizontal="right"/>
    </xf>
    <xf numFmtId="0" fontId="13" fillId="0" borderId="0" xfId="5" applyBorder="1" applyAlignment="1">
      <alignment horizontal="right"/>
    </xf>
    <xf numFmtId="0" fontId="13" fillId="0" borderId="59" xfId="5" applyBorder="1" applyAlignment="1">
      <alignment horizontal="right"/>
    </xf>
    <xf numFmtId="0" fontId="13" fillId="8" borderId="34" xfId="5" applyFill="1" applyBorder="1" applyAlignment="1">
      <alignment wrapText="1"/>
    </xf>
    <xf numFmtId="0" fontId="13" fillId="8" borderId="0" xfId="5" applyFill="1" applyBorder="1" applyAlignment="1">
      <alignment wrapText="1"/>
    </xf>
    <xf numFmtId="0" fontId="13" fillId="8" borderId="59" xfId="5" applyFill="1" applyBorder="1" applyAlignment="1">
      <alignment wrapText="1"/>
    </xf>
    <xf numFmtId="0" fontId="13" fillId="8" borderId="34" xfId="5" applyFill="1" applyBorder="1" applyAlignment="1">
      <alignment vertical="top" wrapText="1"/>
    </xf>
    <xf numFmtId="0" fontId="13" fillId="8" borderId="0" xfId="5" applyFill="1" applyBorder="1" applyAlignment="1">
      <alignment vertical="top" wrapText="1"/>
    </xf>
    <xf numFmtId="0" fontId="13" fillId="8" borderId="59" xfId="5" applyFill="1" applyBorder="1" applyAlignment="1">
      <alignment vertical="top" wrapText="1"/>
    </xf>
    <xf numFmtId="0" fontId="18" fillId="8" borderId="37" xfId="5" applyFont="1" applyFill="1" applyBorder="1" applyAlignment="1" applyProtection="1">
      <alignment horizontal="center" vertical="center" shrinkToFit="1"/>
    </xf>
    <xf numFmtId="0" fontId="13" fillId="0" borderId="33" xfId="5" applyBorder="1" applyAlignment="1">
      <alignment horizontal="center" vertical="center" shrinkToFit="1"/>
    </xf>
    <xf numFmtId="0" fontId="13" fillId="0" borderId="38" xfId="5" applyBorder="1" applyAlignment="1">
      <alignment horizontal="center" vertical="center" shrinkToFit="1"/>
    </xf>
    <xf numFmtId="0" fontId="13" fillId="0" borderId="46" xfId="5" applyBorder="1" applyAlignment="1">
      <alignment horizontal="right"/>
    </xf>
    <xf numFmtId="0" fontId="13" fillId="0" borderId="46" xfId="5" applyFont="1" applyFill="1" applyBorder="1" applyAlignment="1">
      <alignment horizontal="right"/>
    </xf>
    <xf numFmtId="0" fontId="13" fillId="0" borderId="0" xfId="5" applyAlignment="1">
      <alignment horizontal="right"/>
    </xf>
    <xf numFmtId="0" fontId="17" fillId="0" borderId="62" xfId="5" applyFont="1" applyFill="1" applyBorder="1" applyAlignment="1">
      <alignment horizontal="left"/>
    </xf>
    <xf numFmtId="0" fontId="17" fillId="0" borderId="63" xfId="5" applyFont="1" applyFill="1" applyBorder="1" applyAlignment="1">
      <alignment horizontal="left"/>
    </xf>
    <xf numFmtId="0" fontId="17" fillId="0" borderId="64" xfId="5" applyFont="1" applyFill="1" applyBorder="1" applyAlignment="1">
      <alignment horizontal="left"/>
    </xf>
    <xf numFmtId="0" fontId="30" fillId="0" borderId="0" xfId="7" applyFont="1" applyAlignment="1">
      <alignment horizontal="center"/>
    </xf>
    <xf numFmtId="0" fontId="29" fillId="0" borderId="0" xfId="7"/>
    <xf numFmtId="0" fontId="31" fillId="0" borderId="0" xfId="7" applyFont="1"/>
    <xf numFmtId="166" fontId="29" fillId="0" borderId="0" xfId="7" applyNumberFormat="1" applyAlignment="1">
      <alignment horizontal="center"/>
    </xf>
    <xf numFmtId="0" fontId="29" fillId="0" borderId="0" xfId="7" applyAlignment="1">
      <alignment horizontal="center"/>
    </xf>
    <xf numFmtId="166" fontId="32" fillId="0" borderId="1" xfId="7" applyNumberFormat="1" applyFont="1" applyFill="1" applyBorder="1" applyAlignment="1">
      <alignment horizontal="center" vertical="center"/>
    </xf>
    <xf numFmtId="164" fontId="32" fillId="0" borderId="1" xfId="7" applyNumberFormat="1" applyFont="1" applyFill="1" applyBorder="1" applyAlignment="1">
      <alignment horizontal="center" vertical="center"/>
    </xf>
    <xf numFmtId="0" fontId="32" fillId="0" borderId="1" xfId="7" applyFont="1" applyFill="1" applyBorder="1" applyAlignment="1">
      <alignment horizontal="center" vertical="center"/>
    </xf>
    <xf numFmtId="0" fontId="33" fillId="0" borderId="0" xfId="7" applyFont="1"/>
    <xf numFmtId="0" fontId="34" fillId="0" borderId="29" xfId="7" applyFont="1" applyBorder="1" applyAlignment="1">
      <alignment horizontal="center" vertical="center" textRotation="90"/>
    </xf>
    <xf numFmtId="166" fontId="35" fillId="3" borderId="1" xfId="7" applyNumberFormat="1" applyFont="1" applyFill="1" applyBorder="1" applyAlignment="1">
      <alignment horizontal="center" vertical="center"/>
    </xf>
    <xf numFmtId="164" fontId="35" fillId="3" borderId="1" xfId="7" applyNumberFormat="1" applyFont="1" applyFill="1" applyBorder="1" applyAlignment="1">
      <alignment horizontal="center" vertical="center"/>
    </xf>
    <xf numFmtId="0" fontId="35" fillId="3" borderId="1" xfId="7" applyFont="1" applyFill="1" applyBorder="1" applyAlignment="1">
      <alignment horizontal="center" vertical="center"/>
    </xf>
    <xf numFmtId="0" fontId="1" fillId="0" borderId="0" xfId="7" applyFont="1"/>
    <xf numFmtId="0" fontId="34" fillId="0" borderId="2" xfId="7" applyFont="1" applyBorder="1" applyAlignment="1">
      <alignment horizontal="center" vertical="center" textRotation="90"/>
    </xf>
    <xf numFmtId="166" fontId="35" fillId="3" borderId="1" xfId="7" applyNumberFormat="1" applyFont="1" applyFill="1" applyBorder="1" applyAlignment="1">
      <alignment horizontal="center" vertical="center" wrapText="1"/>
    </xf>
    <xf numFmtId="164" fontId="35" fillId="3" borderId="1" xfId="7" applyNumberFormat="1" applyFont="1" applyFill="1" applyBorder="1" applyAlignment="1">
      <alignment horizontal="center" vertical="center" wrapText="1"/>
    </xf>
    <xf numFmtId="0" fontId="35" fillId="3" borderId="1" xfId="7" applyFont="1" applyFill="1" applyBorder="1" applyAlignment="1">
      <alignment horizontal="center" vertical="center" wrapText="1"/>
    </xf>
    <xf numFmtId="166" fontId="36" fillId="0" borderId="1" xfId="7" applyNumberFormat="1" applyFont="1" applyFill="1" applyBorder="1" applyAlignment="1">
      <alignment horizontal="center" vertical="center" wrapText="1"/>
    </xf>
    <xf numFmtId="164" fontId="36" fillId="0" borderId="1" xfId="7" applyNumberFormat="1" applyFont="1" applyFill="1" applyBorder="1" applyAlignment="1">
      <alignment horizontal="center" vertical="center" wrapText="1"/>
    </xf>
    <xf numFmtId="0" fontId="36" fillId="0" borderId="1" xfId="7" applyFont="1" applyFill="1" applyBorder="1" applyAlignment="1">
      <alignment horizontal="center" vertical="center" wrapText="1"/>
    </xf>
    <xf numFmtId="0" fontId="36" fillId="0" borderId="1" xfId="7" applyFont="1" applyFill="1" applyBorder="1" applyAlignment="1">
      <alignment horizontal="center" vertical="center"/>
    </xf>
    <xf numFmtId="166" fontId="37" fillId="0" borderId="1" xfId="7" applyNumberFormat="1" applyFont="1" applyFill="1" applyBorder="1" applyAlignment="1">
      <alignment horizontal="center" vertical="center" wrapText="1"/>
    </xf>
    <xf numFmtId="164" fontId="37" fillId="0" borderId="1" xfId="7" applyNumberFormat="1" applyFont="1" applyFill="1" applyBorder="1" applyAlignment="1">
      <alignment horizontal="center" vertical="center" wrapText="1"/>
    </xf>
    <xf numFmtId="0" fontId="37" fillId="0" borderId="1" xfId="7" applyFont="1" applyFill="1" applyBorder="1" applyAlignment="1">
      <alignment horizontal="center" vertical="center" wrapText="1"/>
    </xf>
    <xf numFmtId="0" fontId="37" fillId="0" borderId="1" xfId="7" applyFont="1" applyFill="1" applyBorder="1" applyAlignment="1">
      <alignment horizontal="center" vertical="center"/>
    </xf>
    <xf numFmtId="166" fontId="38" fillId="6" borderId="1" xfId="7" applyNumberFormat="1" applyFont="1" applyFill="1" applyBorder="1" applyAlignment="1">
      <alignment horizontal="center" vertical="center"/>
    </xf>
    <xf numFmtId="164" fontId="38" fillId="6" borderId="1" xfId="7" applyNumberFormat="1" applyFont="1" applyFill="1" applyBorder="1" applyAlignment="1">
      <alignment horizontal="center" vertical="center"/>
    </xf>
    <xf numFmtId="0" fontId="38" fillId="6" borderId="1" xfId="7" applyFont="1" applyFill="1" applyBorder="1" applyAlignment="1">
      <alignment horizontal="center" vertical="center"/>
    </xf>
    <xf numFmtId="166" fontId="39" fillId="3" borderId="1" xfId="7" applyNumberFormat="1" applyFont="1" applyFill="1" applyBorder="1" applyAlignment="1">
      <alignment horizontal="center" vertical="center"/>
    </xf>
    <xf numFmtId="164" fontId="39" fillId="3" borderId="1" xfId="7" applyNumberFormat="1" applyFont="1" applyFill="1" applyBorder="1" applyAlignment="1">
      <alignment horizontal="center" vertical="center"/>
    </xf>
    <xf numFmtId="0" fontId="39" fillId="3" borderId="1" xfId="7" applyFont="1" applyFill="1" applyBorder="1" applyAlignment="1">
      <alignment horizontal="center" vertical="center"/>
    </xf>
    <xf numFmtId="166" fontId="40" fillId="0" borderId="1" xfId="7" applyNumberFormat="1" applyFont="1" applyFill="1" applyBorder="1" applyAlignment="1">
      <alignment horizontal="center" vertical="center" wrapText="1"/>
    </xf>
    <xf numFmtId="164" fontId="40" fillId="0" borderId="1" xfId="7" applyNumberFormat="1" applyFont="1" applyFill="1" applyBorder="1" applyAlignment="1">
      <alignment horizontal="center" vertical="center" wrapText="1"/>
    </xf>
    <xf numFmtId="0" fontId="40" fillId="0" borderId="30" xfId="7" applyFont="1" applyFill="1" applyBorder="1" applyAlignment="1">
      <alignment horizontal="center" vertical="center" wrapText="1"/>
    </xf>
    <xf numFmtId="0" fontId="40" fillId="0" borderId="32" xfId="7" applyFont="1" applyFill="1" applyBorder="1" applyAlignment="1">
      <alignment horizontal="center" vertical="center" wrapText="1"/>
    </xf>
    <xf numFmtId="0" fontId="40" fillId="0" borderId="1" xfId="7" applyFont="1" applyFill="1" applyBorder="1" applyAlignment="1">
      <alignment horizontal="center" vertical="center"/>
    </xf>
    <xf numFmtId="0" fontId="34" fillId="0" borderId="36" xfId="7" applyFont="1" applyBorder="1" applyAlignment="1">
      <alignment horizontal="center" vertical="center" textRotation="90"/>
    </xf>
    <xf numFmtId="166" fontId="38" fillId="5" borderId="1" xfId="7" applyNumberFormat="1" applyFont="1" applyFill="1" applyBorder="1" applyAlignment="1">
      <alignment horizontal="center" vertical="center"/>
    </xf>
    <xf numFmtId="164" fontId="38" fillId="5" borderId="30" xfId="7" applyNumberFormat="1" applyFont="1" applyFill="1" applyBorder="1" applyAlignment="1">
      <alignment horizontal="center" vertical="center"/>
    </xf>
    <xf numFmtId="0" fontId="38" fillId="5" borderId="30" xfId="7" applyFont="1" applyFill="1" applyBorder="1" applyAlignment="1">
      <alignment horizontal="center" vertical="center" wrapText="1"/>
    </xf>
    <xf numFmtId="0" fontId="38" fillId="5" borderId="31" xfId="7" applyFont="1" applyFill="1" applyBorder="1" applyAlignment="1">
      <alignment horizontal="center" vertical="center" wrapText="1"/>
    </xf>
    <xf numFmtId="0" fontId="38" fillId="5" borderId="30" xfId="7" applyFont="1" applyFill="1" applyBorder="1" applyAlignment="1">
      <alignment horizontal="center" vertical="center"/>
    </xf>
    <xf numFmtId="0" fontId="38" fillId="5" borderId="31" xfId="7" applyFont="1" applyFill="1" applyBorder="1" applyAlignment="1">
      <alignment horizontal="center" vertical="center"/>
    </xf>
    <xf numFmtId="166" fontId="38" fillId="0" borderId="1" xfId="7" applyNumberFormat="1" applyFont="1" applyFill="1" applyBorder="1" applyAlignment="1">
      <alignment horizontal="center" vertical="center"/>
    </xf>
    <xf numFmtId="164" fontId="38" fillId="0" borderId="1" xfId="7" applyNumberFormat="1" applyFont="1" applyFill="1" applyBorder="1" applyAlignment="1">
      <alignment horizontal="center" vertical="center"/>
    </xf>
    <xf numFmtId="0" fontId="38" fillId="0" borderId="1" xfId="7" applyFont="1" applyFill="1" applyBorder="1" applyAlignment="1">
      <alignment horizontal="center" vertical="center"/>
    </xf>
    <xf numFmtId="0" fontId="38" fillId="0" borderId="1" xfId="7" applyFont="1" applyFill="1" applyBorder="1" applyAlignment="1">
      <alignment horizontal="center" vertical="center" wrapText="1"/>
    </xf>
    <xf numFmtId="166" fontId="42" fillId="0" borderId="1" xfId="7" applyNumberFormat="1" applyFont="1" applyFill="1" applyBorder="1" applyAlignment="1">
      <alignment horizontal="center" vertical="center"/>
    </xf>
    <xf numFmtId="164" fontId="42" fillId="0" borderId="30" xfId="7" applyNumberFormat="1" applyFont="1" applyFill="1" applyBorder="1" applyAlignment="1">
      <alignment horizontal="center" vertical="center"/>
    </xf>
    <xf numFmtId="0" fontId="42" fillId="0" borderId="30" xfId="7" applyFont="1" applyFill="1" applyBorder="1" applyAlignment="1">
      <alignment horizontal="center" vertical="center" wrapText="1"/>
    </xf>
    <xf numFmtId="0" fontId="42" fillId="0" borderId="31" xfId="7" applyFont="1" applyFill="1" applyBorder="1" applyAlignment="1">
      <alignment horizontal="center" vertical="center" wrapText="1"/>
    </xf>
    <xf numFmtId="0" fontId="42" fillId="0" borderId="32" xfId="7" applyFont="1" applyFill="1" applyBorder="1" applyAlignment="1">
      <alignment horizontal="center" vertical="center" wrapText="1"/>
    </xf>
    <xf numFmtId="0" fontId="39" fillId="3" borderId="1" xfId="7" applyFont="1" applyFill="1" applyBorder="1" applyAlignment="1">
      <alignment horizontal="center" vertical="center" wrapText="1"/>
    </xf>
    <xf numFmtId="164" fontId="38" fillId="0" borderId="1" xfId="7" applyNumberFormat="1" applyFont="1" applyFill="1" applyBorder="1" applyAlignment="1">
      <alignment horizontal="center" vertical="center" wrapText="1"/>
    </xf>
    <xf numFmtId="0" fontId="43" fillId="0" borderId="0" xfId="8" applyFont="1" applyFill="1" applyAlignment="1">
      <alignment horizontal="center"/>
    </xf>
    <xf numFmtId="0" fontId="44" fillId="0" borderId="0" xfId="8" applyFont="1" applyFill="1"/>
    <xf numFmtId="0" fontId="45" fillId="0" borderId="0" xfId="8" applyFont="1" applyFill="1" applyAlignment="1">
      <alignment horizontal="left" vertical="top"/>
    </xf>
    <xf numFmtId="0" fontId="46" fillId="0" borderId="0" xfId="8" applyFont="1" applyFill="1" applyAlignment="1">
      <alignment horizontal="center"/>
    </xf>
    <xf numFmtId="0" fontId="46" fillId="0" borderId="0" xfId="8" applyFont="1" applyFill="1"/>
    <xf numFmtId="0" fontId="47" fillId="0" borderId="0" xfId="8" applyFont="1" applyFill="1" applyAlignment="1">
      <alignment horizontal="left"/>
    </xf>
    <xf numFmtId="0" fontId="48" fillId="0" borderId="0" xfId="8" applyFont="1" applyFill="1" applyAlignment="1">
      <alignment horizontal="left"/>
    </xf>
    <xf numFmtId="0" fontId="49" fillId="0" borderId="0" xfId="8" applyFont="1" applyFill="1" applyBorder="1" applyAlignment="1">
      <alignment horizontal="center"/>
    </xf>
    <xf numFmtId="0" fontId="48" fillId="0" borderId="0" xfId="8" applyFont="1" applyFill="1"/>
    <xf numFmtId="17" fontId="50" fillId="0" borderId="0" xfId="8" quotePrefix="1" applyNumberFormat="1" applyFont="1" applyFill="1" applyAlignment="1">
      <alignment horizontal="left"/>
    </xf>
    <xf numFmtId="17" fontId="45" fillId="0" borderId="0" xfId="8" quotePrefix="1" applyNumberFormat="1" applyFont="1" applyFill="1" applyAlignment="1">
      <alignment horizontal="centerContinuous"/>
    </xf>
    <xf numFmtId="0" fontId="51" fillId="0" borderId="0" xfId="8" applyFont="1" applyFill="1" applyAlignment="1">
      <alignment horizontal="centerContinuous"/>
    </xf>
    <xf numFmtId="14" fontId="52" fillId="0" borderId="0" xfId="8" applyNumberFormat="1" applyFont="1" applyFill="1" applyAlignment="1"/>
    <xf numFmtId="14" fontId="53" fillId="0" borderId="0" xfId="8" applyNumberFormat="1" applyFont="1" applyFill="1" applyAlignment="1">
      <alignment horizontal="center"/>
    </xf>
    <xf numFmtId="0" fontId="53" fillId="0" borderId="0" xfId="8" applyFont="1" applyFill="1"/>
    <xf numFmtId="0" fontId="44" fillId="0" borderId="0" xfId="8" applyFont="1" applyFill="1" applyBorder="1"/>
    <xf numFmtId="0" fontId="48" fillId="0" borderId="75" xfId="8" applyFont="1" applyFill="1" applyBorder="1" applyAlignment="1">
      <alignment horizontal="center"/>
    </xf>
    <xf numFmtId="0" fontId="48" fillId="0" borderId="76" xfId="8" applyFont="1" applyFill="1" applyBorder="1" applyAlignment="1">
      <alignment horizontal="center"/>
    </xf>
    <xf numFmtId="0" fontId="48" fillId="0" borderId="77" xfId="8" applyFont="1" applyFill="1" applyBorder="1" applyAlignment="1">
      <alignment horizontal="center"/>
    </xf>
    <xf numFmtId="1" fontId="49" fillId="0" borderId="78" xfId="8" applyNumberFormat="1" applyFont="1" applyFill="1" applyBorder="1" applyAlignment="1">
      <alignment horizontal="left"/>
    </xf>
    <xf numFmtId="1" fontId="49" fillId="0" borderId="59" xfId="8" applyNumberFormat="1" applyFont="1" applyFill="1" applyBorder="1" applyAlignment="1">
      <alignment horizontal="left"/>
    </xf>
    <xf numFmtId="1" fontId="49" fillId="0" borderId="25" xfId="8" applyNumberFormat="1" applyFont="1" applyFill="1" applyBorder="1" applyAlignment="1">
      <alignment horizontal="left"/>
    </xf>
    <xf numFmtId="0" fontId="49" fillId="0" borderId="78" xfId="8" applyFont="1" applyFill="1" applyBorder="1" applyAlignment="1">
      <alignment horizontal="center"/>
    </xf>
    <xf numFmtId="0" fontId="49" fillId="0" borderId="59" xfId="8" applyFont="1" applyFill="1" applyBorder="1" applyAlignment="1">
      <alignment horizontal="center"/>
    </xf>
    <xf numFmtId="0" fontId="49" fillId="0" borderId="2" xfId="8" applyFont="1" applyFill="1" applyBorder="1" applyAlignment="1">
      <alignment horizontal="center"/>
    </xf>
    <xf numFmtId="0" fontId="54" fillId="0" borderId="2" xfId="8" applyFont="1" applyFill="1" applyBorder="1" applyAlignment="1">
      <alignment horizontal="center"/>
    </xf>
    <xf numFmtId="0" fontId="49" fillId="0" borderId="30" xfId="8" applyFont="1" applyFill="1" applyBorder="1" applyAlignment="1">
      <alignment horizontal="center"/>
    </xf>
    <xf numFmtId="0" fontId="49" fillId="0" borderId="79" xfId="8" applyFont="1" applyFill="1" applyBorder="1" applyAlignment="1">
      <alignment horizontal="center"/>
    </xf>
    <xf numFmtId="0" fontId="54" fillId="0" borderId="80" xfId="8" applyFont="1" applyFill="1" applyBorder="1" applyAlignment="1">
      <alignment horizontal="center"/>
    </xf>
    <xf numFmtId="0" fontId="49" fillId="0" borderId="81" xfId="8" applyFont="1" applyFill="1" applyBorder="1" applyAlignment="1">
      <alignment horizontal="center"/>
    </xf>
    <xf numFmtId="0" fontId="49" fillId="0" borderId="36" xfId="8" applyFont="1" applyFill="1" applyBorder="1" applyAlignment="1">
      <alignment horizontal="center"/>
    </xf>
    <xf numFmtId="0" fontId="49" fillId="0" borderId="50" xfId="8" applyFont="1" applyFill="1" applyBorder="1" applyAlignment="1">
      <alignment horizontal="center"/>
    </xf>
    <xf numFmtId="0" fontId="49" fillId="0" borderId="82" xfId="8" applyFont="1" applyFill="1" applyBorder="1" applyAlignment="1">
      <alignment horizontal="center"/>
    </xf>
    <xf numFmtId="0" fontId="49" fillId="0" borderId="83" xfId="8" applyFont="1" applyFill="1" applyBorder="1" applyAlignment="1">
      <alignment horizontal="center"/>
    </xf>
    <xf numFmtId="0" fontId="49" fillId="0" borderId="25" xfId="8" applyFont="1" applyFill="1" applyBorder="1" applyAlignment="1">
      <alignment horizontal="center"/>
    </xf>
    <xf numFmtId="0" fontId="49" fillId="0" borderId="84" xfId="8" applyFont="1" applyFill="1" applyBorder="1" applyAlignment="1">
      <alignment horizontal="center"/>
    </xf>
    <xf numFmtId="0" fontId="54" fillId="0" borderId="34" xfId="8" applyFont="1" applyFill="1" applyBorder="1" applyAlignment="1">
      <alignment horizontal="center"/>
    </xf>
    <xf numFmtId="0" fontId="49" fillId="0" borderId="85" xfId="8" applyFont="1" applyFill="1" applyBorder="1" applyAlignment="1">
      <alignment horizontal="center"/>
    </xf>
    <xf numFmtId="0" fontId="49" fillId="0" borderId="86" xfId="8" applyFont="1" applyFill="1" applyBorder="1" applyAlignment="1">
      <alignment horizontal="center"/>
    </xf>
    <xf numFmtId="0" fontId="49" fillId="0" borderId="87" xfId="8" applyFont="1" applyFill="1" applyBorder="1" applyAlignment="1">
      <alignment horizontal="center"/>
    </xf>
    <xf numFmtId="0" fontId="49" fillId="0" borderId="28" xfId="8" applyFont="1" applyFill="1" applyBorder="1" applyAlignment="1">
      <alignment horizontal="center"/>
    </xf>
    <xf numFmtId="0" fontId="49" fillId="0" borderId="0" xfId="8" applyFont="1" applyFill="1"/>
    <xf numFmtId="0" fontId="49" fillId="0" borderId="80" xfId="8" applyFont="1" applyFill="1" applyBorder="1" applyAlignment="1">
      <alignment horizontal="center"/>
    </xf>
    <xf numFmtId="0" fontId="54" fillId="0" borderId="36" xfId="8" applyFont="1" applyFill="1" applyBorder="1" applyAlignment="1">
      <alignment horizontal="center"/>
    </xf>
    <xf numFmtId="0" fontId="49" fillId="0" borderId="36" xfId="8" quotePrefix="1" applyFont="1" applyFill="1" applyBorder="1" applyAlignment="1">
      <alignment horizontal="center"/>
    </xf>
    <xf numFmtId="0" fontId="54" fillId="0" borderId="30" xfId="8" applyFont="1" applyFill="1" applyBorder="1" applyAlignment="1">
      <alignment horizontal="center"/>
    </xf>
    <xf numFmtId="0" fontId="54" fillId="0" borderId="31" xfId="8" applyFont="1" applyFill="1" applyBorder="1" applyAlignment="1">
      <alignment horizontal="center"/>
    </xf>
    <xf numFmtId="0" fontId="54" fillId="0" borderId="32" xfId="8" applyFont="1" applyFill="1" applyBorder="1" applyAlignment="1">
      <alignment horizontal="center"/>
    </xf>
    <xf numFmtId="0" fontId="49" fillId="0" borderId="31" xfId="8" applyFont="1" applyFill="1" applyBorder="1" applyAlignment="1">
      <alignment horizontal="center"/>
    </xf>
    <xf numFmtId="0" fontId="49" fillId="0" borderId="32" xfId="8" applyFont="1" applyFill="1" applyBorder="1" applyAlignment="1">
      <alignment horizontal="center"/>
    </xf>
    <xf numFmtId="0" fontId="49" fillId="0" borderId="59" xfId="8" quotePrefix="1" applyFont="1" applyFill="1" applyBorder="1" applyAlignment="1">
      <alignment horizontal="center"/>
    </xf>
    <xf numFmtId="0" fontId="49" fillId="0" borderId="30" xfId="8" applyFont="1" applyFill="1" applyBorder="1" applyAlignment="1">
      <alignment horizontal="center" wrapText="1"/>
    </xf>
    <xf numFmtId="0" fontId="49" fillId="0" borderId="31" xfId="8" applyFont="1" applyFill="1" applyBorder="1" applyAlignment="1">
      <alignment horizontal="center" wrapText="1"/>
    </xf>
    <xf numFmtId="0" fontId="49" fillId="0" borderId="32" xfId="8" applyFont="1" applyFill="1" applyBorder="1" applyAlignment="1">
      <alignment horizontal="center" wrapText="1"/>
    </xf>
    <xf numFmtId="0" fontId="54" fillId="0" borderId="59" xfId="8" applyFont="1" applyFill="1" applyBorder="1" applyAlignment="1">
      <alignment horizontal="center"/>
    </xf>
  </cellXfs>
  <cellStyles count="9">
    <cellStyle name="0" xfId="2"/>
    <cellStyle name="Column_Title" xfId="3"/>
    <cellStyle name="Hyperlink" xfId="1" builtinId="8"/>
    <cellStyle name="Normal" xfId="0" builtinId="0"/>
    <cellStyle name="Normal 2" xfId="4"/>
    <cellStyle name="Normal 2 2" xfId="7"/>
    <cellStyle name="Normal 2 2 2" xfId="8"/>
    <cellStyle name="Normal 3" xfId="5"/>
    <cellStyle name="Shade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85881</xdr:colOff>
      <xdr:row>2</xdr:row>
      <xdr:rowOff>107448</xdr:rowOff>
    </xdr:from>
    <xdr:ext cx="6133944" cy="1782924"/>
    <xdr:sp macro="" textlink="">
      <xdr:nvSpPr>
        <xdr:cNvPr id="4" name="Rectangle 3"/>
        <xdr:cNvSpPr/>
      </xdr:nvSpPr>
      <xdr:spPr>
        <a:xfrm>
          <a:off x="85881" y="497973"/>
          <a:ext cx="6133944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u="sng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0070C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Webelos</a:t>
          </a:r>
        </a:p>
        <a:p>
          <a:pPr algn="ctr"/>
          <a:r>
            <a:rPr lang="en-US" sz="5400" b="1" u="sng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0070C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Den Leader</a:t>
          </a:r>
        </a:p>
      </xdr:txBody>
    </xdr:sp>
    <xdr:clientData/>
  </xdr:oneCellAnchor>
  <xdr:twoCellAnchor editAs="oneCell">
    <xdr:from>
      <xdr:col>0</xdr:col>
      <xdr:colOff>564030</xdr:colOff>
      <xdr:row>16</xdr:row>
      <xdr:rowOff>85453</xdr:rowOff>
    </xdr:from>
    <xdr:to>
      <xdr:col>9</xdr:col>
      <xdr:colOff>521301</xdr:colOff>
      <xdr:row>45</xdr:row>
      <xdr:rowOff>17090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030" y="2965386"/>
          <a:ext cx="5136022" cy="5136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ck%2048%20Materials/00-Calendar/2013-2014%20Planning%20Calendar%20-%2009-24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k Schedule"/>
      <sheetName val="13-14 Planning Calenda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coutstuff.org/" TargetMode="External"/><Relationship Id="rId3" Type="http://schemas.openxmlformats.org/officeDocument/2006/relationships/hyperlink" Target="http://www.scouting.org/" TargetMode="External"/><Relationship Id="rId7" Type="http://schemas.openxmlformats.org/officeDocument/2006/relationships/hyperlink" Target="http://www.boyscouttrail.com/" TargetMode="External"/><Relationship Id="rId2" Type="http://schemas.openxmlformats.org/officeDocument/2006/relationships/hyperlink" Target="http://www.bsa-dpvc.org/index.php" TargetMode="External"/><Relationship Id="rId1" Type="http://schemas.openxmlformats.org/officeDocument/2006/relationships/hyperlink" Target="http://www.scoutlander.com/" TargetMode="External"/><Relationship Id="rId6" Type="http://schemas.openxmlformats.org/officeDocument/2006/relationships/hyperlink" Target="http://www.usscouts.org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scoutermom.com/" TargetMode="External"/><Relationship Id="rId10" Type="http://schemas.openxmlformats.org/officeDocument/2006/relationships/hyperlink" Target="http://www.myscouting.org/" TargetMode="External"/><Relationship Id="rId4" Type="http://schemas.openxmlformats.org/officeDocument/2006/relationships/hyperlink" Target="http://www.scoutingmagazine.org/" TargetMode="External"/><Relationship Id="rId9" Type="http://schemas.openxmlformats.org/officeDocument/2006/relationships/hyperlink" Target="http://www.myscouting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abSelected="1" workbookViewId="0"/>
  </sheetViews>
  <sheetFormatPr defaultRowHeight="15"/>
  <cols>
    <col min="9" max="9" width="3.7109375" customWidth="1"/>
  </cols>
  <sheetData>
    <row r="1" spans="1:11" ht="15.75" thickTop="1">
      <c r="A1" s="10"/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>
      <c r="A2" s="13"/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>
      <c r="A3" s="13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>
      <c r="A5" s="13"/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1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1">
      <c r="A7" s="13"/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>
      <c r="A8" s="13"/>
      <c r="B8" s="14"/>
      <c r="C8" s="14"/>
      <c r="D8" s="14"/>
      <c r="E8" s="14"/>
      <c r="F8" s="14"/>
      <c r="G8" s="14"/>
      <c r="H8" s="14"/>
      <c r="I8" s="14"/>
      <c r="J8" s="14"/>
      <c r="K8" s="15"/>
    </row>
    <row r="9" spans="1:11">
      <c r="A9" s="13"/>
      <c r="B9" s="14"/>
      <c r="C9" s="14"/>
      <c r="D9" s="14"/>
      <c r="E9" s="14"/>
      <c r="F9" s="14"/>
      <c r="G9" s="14"/>
      <c r="H9" s="14"/>
      <c r="I9" s="14"/>
      <c r="J9" s="14"/>
      <c r="K9" s="15"/>
    </row>
    <row r="10" spans="1:1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5"/>
    </row>
    <row r="12" spans="1:1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5"/>
    </row>
    <row r="13" spans="1:11">
      <c r="A13" s="13"/>
      <c r="B13" s="14"/>
      <c r="C13" s="14"/>
      <c r="D13" s="14"/>
      <c r="E13" s="14"/>
      <c r="F13" s="14"/>
      <c r="G13" s="14"/>
      <c r="H13" s="14"/>
      <c r="I13" s="14"/>
      <c r="J13" s="16"/>
      <c r="K13" s="15"/>
    </row>
    <row r="14" spans="1:11">
      <c r="A14" s="13"/>
      <c r="B14" s="14"/>
      <c r="C14" s="14"/>
      <c r="D14" s="14"/>
      <c r="E14" s="14"/>
      <c r="F14" s="14"/>
      <c r="G14" s="14"/>
      <c r="H14" s="14"/>
      <c r="I14" s="14"/>
      <c r="K14" s="15"/>
    </row>
    <row r="15" spans="1:11">
      <c r="A15" s="13"/>
      <c r="B15" s="14"/>
      <c r="C15" s="14"/>
      <c r="D15" s="14"/>
      <c r="E15" s="14"/>
      <c r="F15" s="14"/>
      <c r="G15" s="14"/>
      <c r="H15" s="14"/>
      <c r="I15" s="14"/>
      <c r="K15" s="15"/>
    </row>
    <row r="16" spans="1:11">
      <c r="A16" s="13"/>
      <c r="B16" s="14"/>
      <c r="C16" s="14"/>
      <c r="D16" s="14"/>
      <c r="E16" s="14"/>
      <c r="F16" s="14"/>
      <c r="G16" s="14"/>
      <c r="H16" s="14"/>
      <c r="I16" s="14"/>
      <c r="K16" s="15"/>
    </row>
    <row r="17" spans="1:13">
      <c r="A17" s="13"/>
      <c r="B17" s="14"/>
      <c r="C17" s="14"/>
      <c r="D17" s="14"/>
      <c r="E17" s="14"/>
      <c r="F17" s="14"/>
      <c r="G17" s="14"/>
      <c r="H17" s="14"/>
      <c r="I17" s="14"/>
      <c r="K17" s="15"/>
    </row>
    <row r="18" spans="1:13">
      <c r="A18" s="13"/>
      <c r="B18" s="14"/>
      <c r="C18" s="14"/>
      <c r="D18" s="14"/>
      <c r="E18" s="14"/>
      <c r="F18" s="14"/>
      <c r="G18" s="14"/>
      <c r="H18" s="14"/>
      <c r="I18" s="14"/>
      <c r="K18" s="15"/>
    </row>
    <row r="19" spans="1:13">
      <c r="A19" s="13"/>
      <c r="B19" s="14"/>
      <c r="C19" s="14"/>
      <c r="D19" s="14"/>
      <c r="E19" s="14"/>
      <c r="F19" s="14"/>
      <c r="G19" s="14"/>
      <c r="H19" s="14"/>
      <c r="I19" s="14"/>
      <c r="K19" s="15"/>
    </row>
    <row r="20" spans="1:13">
      <c r="A20" s="13"/>
      <c r="B20" s="14"/>
      <c r="C20" s="14"/>
      <c r="D20" s="14"/>
      <c r="E20" s="14"/>
      <c r="F20" s="14"/>
      <c r="G20" s="14"/>
      <c r="H20" s="14"/>
      <c r="I20" s="14"/>
      <c r="K20" s="15"/>
    </row>
    <row r="21" spans="1:13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5"/>
    </row>
    <row r="22" spans="1:13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5"/>
    </row>
    <row r="23" spans="1:13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5"/>
      <c r="M23" s="16"/>
    </row>
    <row r="24" spans="1:13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5"/>
    </row>
    <row r="25" spans="1:13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5"/>
    </row>
    <row r="26" spans="1:13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5"/>
    </row>
    <row r="27" spans="1:1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5"/>
    </row>
    <row r="28" spans="1:1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5"/>
    </row>
    <row r="29" spans="1:13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5"/>
    </row>
    <row r="30" spans="1:13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5"/>
    </row>
    <row r="31" spans="1:13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5"/>
    </row>
    <row r="32" spans="1:13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5"/>
    </row>
    <row r="33" spans="1:1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5"/>
    </row>
    <row r="34" spans="1:1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5"/>
    </row>
    <row r="35" spans="1:1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5"/>
    </row>
    <row r="36" spans="1:1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5"/>
    </row>
    <row r="37" spans="1:1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5"/>
    </row>
    <row r="38" spans="1:1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5"/>
    </row>
    <row r="39" spans="1:1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5"/>
    </row>
    <row r="40" spans="1:1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5"/>
    </row>
    <row r="41" spans="1:1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5"/>
    </row>
    <row r="42" spans="1:1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5"/>
    </row>
    <row r="43" spans="1:1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5"/>
    </row>
    <row r="44" spans="1:1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5"/>
    </row>
    <row r="45" spans="1:1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5"/>
    </row>
    <row r="46" spans="1:1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spans="1:1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5"/>
    </row>
    <row r="48" spans="1:11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5"/>
    </row>
    <row r="49" spans="1:11" ht="15.75" thickBo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9"/>
    </row>
    <row r="50" spans="1:11" ht="15.75" thickTop="1"/>
  </sheetData>
  <printOptions horizontalCentered="1" verticalCentered="1"/>
  <pageMargins left="0.5" right="0.5" top="0.5" bottom="0.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7"/>
  <sheetViews>
    <sheetView showGridLines="0" view="pageBreakPreview" zoomScale="70" zoomScaleNormal="75" zoomScaleSheetLayoutView="70" workbookViewId="0">
      <pane xSplit="4" topLeftCell="E1" activePane="topRight" state="frozen"/>
      <selection activeCell="A40" sqref="A40"/>
      <selection pane="topRight" activeCell="E1" sqref="E1"/>
    </sheetView>
  </sheetViews>
  <sheetFormatPr defaultColWidth="11.42578125" defaultRowHeight="12.75"/>
  <cols>
    <col min="1" max="1" width="23.5703125" style="28" customWidth="1"/>
    <col min="2" max="2" width="2.28515625" style="112" customWidth="1"/>
    <col min="3" max="3" width="1.7109375" style="112" customWidth="1"/>
    <col min="4" max="4" width="4" style="29" customWidth="1"/>
    <col min="5" max="5" width="3.140625" style="29" customWidth="1"/>
    <col min="6" max="6" width="16.5703125" style="29" customWidth="1"/>
    <col min="7" max="7" width="3.28515625" style="29" customWidth="1"/>
    <col min="8" max="8" width="3.140625" style="29" customWidth="1"/>
    <col min="9" max="9" width="35.5703125" style="29" customWidth="1"/>
    <col min="10" max="10" width="3.42578125" style="29" customWidth="1"/>
    <col min="11" max="11" width="15" style="29" customWidth="1"/>
    <col min="12" max="12" width="3.42578125" style="29" customWidth="1"/>
    <col min="13" max="13" width="3.140625" style="29" customWidth="1"/>
    <col min="14" max="14" width="35.5703125" style="29" customWidth="1"/>
    <col min="15" max="15" width="3.42578125" style="29" customWidth="1"/>
    <col min="16" max="16" width="15" style="29" customWidth="1"/>
    <col min="17" max="17" width="4" style="29" bestFit="1" customWidth="1"/>
    <col min="18" max="18" width="3.7109375" style="29" customWidth="1"/>
    <col min="19" max="19" width="35.5703125" style="29" customWidth="1"/>
    <col min="20" max="20" width="3.42578125" style="29" customWidth="1"/>
    <col min="21" max="21" width="19.7109375" style="29" customWidth="1"/>
    <col min="22" max="22" width="3.7109375" style="29" customWidth="1"/>
    <col min="23" max="23" width="3.140625" style="29" customWidth="1"/>
    <col min="24" max="24" width="35.140625" style="29" customWidth="1"/>
    <col min="25" max="25" width="4" style="28" customWidth="1"/>
    <col min="26" max="26" width="18.28515625" style="28" customWidth="1"/>
    <col min="27" max="27" width="4.28515625" style="28" customWidth="1"/>
    <col min="28" max="256" width="11.42578125" style="28"/>
    <col min="257" max="257" width="23.5703125" style="28" customWidth="1"/>
    <col min="258" max="258" width="2.28515625" style="28" customWidth="1"/>
    <col min="259" max="259" width="1.7109375" style="28" customWidth="1"/>
    <col min="260" max="260" width="4" style="28" customWidth="1"/>
    <col min="261" max="261" width="3.140625" style="28" customWidth="1"/>
    <col min="262" max="262" width="16.5703125" style="28" customWidth="1"/>
    <col min="263" max="263" width="3.28515625" style="28" customWidth="1"/>
    <col min="264" max="264" width="3.140625" style="28" customWidth="1"/>
    <col min="265" max="265" width="35.5703125" style="28" customWidth="1"/>
    <col min="266" max="266" width="3.42578125" style="28" customWidth="1"/>
    <col min="267" max="267" width="15" style="28" customWidth="1"/>
    <col min="268" max="268" width="3.42578125" style="28" customWidth="1"/>
    <col min="269" max="269" width="3.140625" style="28" customWidth="1"/>
    <col min="270" max="270" width="35.5703125" style="28" customWidth="1"/>
    <col min="271" max="271" width="3.42578125" style="28" customWidth="1"/>
    <col min="272" max="272" width="15" style="28" customWidth="1"/>
    <col min="273" max="273" width="4" style="28" bestFit="1" customWidth="1"/>
    <col min="274" max="274" width="3.7109375" style="28" customWidth="1"/>
    <col min="275" max="275" width="35.5703125" style="28" customWidth="1"/>
    <col min="276" max="276" width="3.42578125" style="28" customWidth="1"/>
    <col min="277" max="277" width="19.7109375" style="28" customWidth="1"/>
    <col min="278" max="278" width="3.7109375" style="28" customWidth="1"/>
    <col min="279" max="279" width="3.140625" style="28" customWidth="1"/>
    <col min="280" max="280" width="35.140625" style="28" customWidth="1"/>
    <col min="281" max="281" width="4" style="28" customWidth="1"/>
    <col min="282" max="282" width="18.28515625" style="28" customWidth="1"/>
    <col min="283" max="283" width="4.28515625" style="28" customWidth="1"/>
    <col min="284" max="512" width="11.42578125" style="28"/>
    <col min="513" max="513" width="23.5703125" style="28" customWidth="1"/>
    <col min="514" max="514" width="2.28515625" style="28" customWidth="1"/>
    <col min="515" max="515" width="1.7109375" style="28" customWidth="1"/>
    <col min="516" max="516" width="4" style="28" customWidth="1"/>
    <col min="517" max="517" width="3.140625" style="28" customWidth="1"/>
    <col min="518" max="518" width="16.5703125" style="28" customWidth="1"/>
    <col min="519" max="519" width="3.28515625" style="28" customWidth="1"/>
    <col min="520" max="520" width="3.140625" style="28" customWidth="1"/>
    <col min="521" max="521" width="35.5703125" style="28" customWidth="1"/>
    <col min="522" max="522" width="3.42578125" style="28" customWidth="1"/>
    <col min="523" max="523" width="15" style="28" customWidth="1"/>
    <col min="524" max="524" width="3.42578125" style="28" customWidth="1"/>
    <col min="525" max="525" width="3.140625" style="28" customWidth="1"/>
    <col min="526" max="526" width="35.5703125" style="28" customWidth="1"/>
    <col min="527" max="527" width="3.42578125" style="28" customWidth="1"/>
    <col min="528" max="528" width="15" style="28" customWidth="1"/>
    <col min="529" max="529" width="4" style="28" bestFit="1" customWidth="1"/>
    <col min="530" max="530" width="3.7109375" style="28" customWidth="1"/>
    <col min="531" max="531" width="35.5703125" style="28" customWidth="1"/>
    <col min="532" max="532" width="3.42578125" style="28" customWidth="1"/>
    <col min="533" max="533" width="19.7109375" style="28" customWidth="1"/>
    <col min="534" max="534" width="3.7109375" style="28" customWidth="1"/>
    <col min="535" max="535" width="3.140625" style="28" customWidth="1"/>
    <col min="536" max="536" width="35.140625" style="28" customWidth="1"/>
    <col min="537" max="537" width="4" style="28" customWidth="1"/>
    <col min="538" max="538" width="18.28515625" style="28" customWidth="1"/>
    <col min="539" max="539" width="4.28515625" style="28" customWidth="1"/>
    <col min="540" max="768" width="11.42578125" style="28"/>
    <col min="769" max="769" width="23.5703125" style="28" customWidth="1"/>
    <col min="770" max="770" width="2.28515625" style="28" customWidth="1"/>
    <col min="771" max="771" width="1.7109375" style="28" customWidth="1"/>
    <col min="772" max="772" width="4" style="28" customWidth="1"/>
    <col min="773" max="773" width="3.140625" style="28" customWidth="1"/>
    <col min="774" max="774" width="16.5703125" style="28" customWidth="1"/>
    <col min="775" max="775" width="3.28515625" style="28" customWidth="1"/>
    <col min="776" max="776" width="3.140625" style="28" customWidth="1"/>
    <col min="777" max="777" width="35.5703125" style="28" customWidth="1"/>
    <col min="778" max="778" width="3.42578125" style="28" customWidth="1"/>
    <col min="779" max="779" width="15" style="28" customWidth="1"/>
    <col min="780" max="780" width="3.42578125" style="28" customWidth="1"/>
    <col min="781" max="781" width="3.140625" style="28" customWidth="1"/>
    <col min="782" max="782" width="35.5703125" style="28" customWidth="1"/>
    <col min="783" max="783" width="3.42578125" style="28" customWidth="1"/>
    <col min="784" max="784" width="15" style="28" customWidth="1"/>
    <col min="785" max="785" width="4" style="28" bestFit="1" customWidth="1"/>
    <col min="786" max="786" width="3.7109375" style="28" customWidth="1"/>
    <col min="787" max="787" width="35.5703125" style="28" customWidth="1"/>
    <col min="788" max="788" width="3.42578125" style="28" customWidth="1"/>
    <col min="789" max="789" width="19.7109375" style="28" customWidth="1"/>
    <col min="790" max="790" width="3.7109375" style="28" customWidth="1"/>
    <col min="791" max="791" width="3.140625" style="28" customWidth="1"/>
    <col min="792" max="792" width="35.140625" style="28" customWidth="1"/>
    <col min="793" max="793" width="4" style="28" customWidth="1"/>
    <col min="794" max="794" width="18.28515625" style="28" customWidth="1"/>
    <col min="795" max="795" width="4.28515625" style="28" customWidth="1"/>
    <col min="796" max="1024" width="11.42578125" style="28"/>
    <col min="1025" max="1025" width="23.5703125" style="28" customWidth="1"/>
    <col min="1026" max="1026" width="2.28515625" style="28" customWidth="1"/>
    <col min="1027" max="1027" width="1.7109375" style="28" customWidth="1"/>
    <col min="1028" max="1028" width="4" style="28" customWidth="1"/>
    <col min="1029" max="1029" width="3.140625" style="28" customWidth="1"/>
    <col min="1030" max="1030" width="16.5703125" style="28" customWidth="1"/>
    <col min="1031" max="1031" width="3.28515625" style="28" customWidth="1"/>
    <col min="1032" max="1032" width="3.140625" style="28" customWidth="1"/>
    <col min="1033" max="1033" width="35.5703125" style="28" customWidth="1"/>
    <col min="1034" max="1034" width="3.42578125" style="28" customWidth="1"/>
    <col min="1035" max="1035" width="15" style="28" customWidth="1"/>
    <col min="1036" max="1036" width="3.42578125" style="28" customWidth="1"/>
    <col min="1037" max="1037" width="3.140625" style="28" customWidth="1"/>
    <col min="1038" max="1038" width="35.5703125" style="28" customWidth="1"/>
    <col min="1039" max="1039" width="3.42578125" style="28" customWidth="1"/>
    <col min="1040" max="1040" width="15" style="28" customWidth="1"/>
    <col min="1041" max="1041" width="4" style="28" bestFit="1" customWidth="1"/>
    <col min="1042" max="1042" width="3.7109375" style="28" customWidth="1"/>
    <col min="1043" max="1043" width="35.5703125" style="28" customWidth="1"/>
    <col min="1044" max="1044" width="3.42578125" style="28" customWidth="1"/>
    <col min="1045" max="1045" width="19.7109375" style="28" customWidth="1"/>
    <col min="1046" max="1046" width="3.7109375" style="28" customWidth="1"/>
    <col min="1047" max="1047" width="3.140625" style="28" customWidth="1"/>
    <col min="1048" max="1048" width="35.140625" style="28" customWidth="1"/>
    <col min="1049" max="1049" width="4" style="28" customWidth="1"/>
    <col min="1050" max="1050" width="18.28515625" style="28" customWidth="1"/>
    <col min="1051" max="1051" width="4.28515625" style="28" customWidth="1"/>
    <col min="1052" max="1280" width="11.42578125" style="28"/>
    <col min="1281" max="1281" width="23.5703125" style="28" customWidth="1"/>
    <col min="1282" max="1282" width="2.28515625" style="28" customWidth="1"/>
    <col min="1283" max="1283" width="1.7109375" style="28" customWidth="1"/>
    <col min="1284" max="1284" width="4" style="28" customWidth="1"/>
    <col min="1285" max="1285" width="3.140625" style="28" customWidth="1"/>
    <col min="1286" max="1286" width="16.5703125" style="28" customWidth="1"/>
    <col min="1287" max="1287" width="3.28515625" style="28" customWidth="1"/>
    <col min="1288" max="1288" width="3.140625" style="28" customWidth="1"/>
    <col min="1289" max="1289" width="35.5703125" style="28" customWidth="1"/>
    <col min="1290" max="1290" width="3.42578125" style="28" customWidth="1"/>
    <col min="1291" max="1291" width="15" style="28" customWidth="1"/>
    <col min="1292" max="1292" width="3.42578125" style="28" customWidth="1"/>
    <col min="1293" max="1293" width="3.140625" style="28" customWidth="1"/>
    <col min="1294" max="1294" width="35.5703125" style="28" customWidth="1"/>
    <col min="1295" max="1295" width="3.42578125" style="28" customWidth="1"/>
    <col min="1296" max="1296" width="15" style="28" customWidth="1"/>
    <col min="1297" max="1297" width="4" style="28" bestFit="1" customWidth="1"/>
    <col min="1298" max="1298" width="3.7109375" style="28" customWidth="1"/>
    <col min="1299" max="1299" width="35.5703125" style="28" customWidth="1"/>
    <col min="1300" max="1300" width="3.42578125" style="28" customWidth="1"/>
    <col min="1301" max="1301" width="19.7109375" style="28" customWidth="1"/>
    <col min="1302" max="1302" width="3.7109375" style="28" customWidth="1"/>
    <col min="1303" max="1303" width="3.140625" style="28" customWidth="1"/>
    <col min="1304" max="1304" width="35.140625" style="28" customWidth="1"/>
    <col min="1305" max="1305" width="4" style="28" customWidth="1"/>
    <col min="1306" max="1306" width="18.28515625" style="28" customWidth="1"/>
    <col min="1307" max="1307" width="4.28515625" style="28" customWidth="1"/>
    <col min="1308" max="1536" width="11.42578125" style="28"/>
    <col min="1537" max="1537" width="23.5703125" style="28" customWidth="1"/>
    <col min="1538" max="1538" width="2.28515625" style="28" customWidth="1"/>
    <col min="1539" max="1539" width="1.7109375" style="28" customWidth="1"/>
    <col min="1540" max="1540" width="4" style="28" customWidth="1"/>
    <col min="1541" max="1541" width="3.140625" style="28" customWidth="1"/>
    <col min="1542" max="1542" width="16.5703125" style="28" customWidth="1"/>
    <col min="1543" max="1543" width="3.28515625" style="28" customWidth="1"/>
    <col min="1544" max="1544" width="3.140625" style="28" customWidth="1"/>
    <col min="1545" max="1545" width="35.5703125" style="28" customWidth="1"/>
    <col min="1546" max="1546" width="3.42578125" style="28" customWidth="1"/>
    <col min="1547" max="1547" width="15" style="28" customWidth="1"/>
    <col min="1548" max="1548" width="3.42578125" style="28" customWidth="1"/>
    <col min="1549" max="1549" width="3.140625" style="28" customWidth="1"/>
    <col min="1550" max="1550" width="35.5703125" style="28" customWidth="1"/>
    <col min="1551" max="1551" width="3.42578125" style="28" customWidth="1"/>
    <col min="1552" max="1552" width="15" style="28" customWidth="1"/>
    <col min="1553" max="1553" width="4" style="28" bestFit="1" customWidth="1"/>
    <col min="1554" max="1554" width="3.7109375" style="28" customWidth="1"/>
    <col min="1555" max="1555" width="35.5703125" style="28" customWidth="1"/>
    <col min="1556" max="1556" width="3.42578125" style="28" customWidth="1"/>
    <col min="1557" max="1557" width="19.7109375" style="28" customWidth="1"/>
    <col min="1558" max="1558" width="3.7109375" style="28" customWidth="1"/>
    <col min="1559" max="1559" width="3.140625" style="28" customWidth="1"/>
    <col min="1560" max="1560" width="35.140625" style="28" customWidth="1"/>
    <col min="1561" max="1561" width="4" style="28" customWidth="1"/>
    <col min="1562" max="1562" width="18.28515625" style="28" customWidth="1"/>
    <col min="1563" max="1563" width="4.28515625" style="28" customWidth="1"/>
    <col min="1564" max="1792" width="11.42578125" style="28"/>
    <col min="1793" max="1793" width="23.5703125" style="28" customWidth="1"/>
    <col min="1794" max="1794" width="2.28515625" style="28" customWidth="1"/>
    <col min="1795" max="1795" width="1.7109375" style="28" customWidth="1"/>
    <col min="1796" max="1796" width="4" style="28" customWidth="1"/>
    <col min="1797" max="1797" width="3.140625" style="28" customWidth="1"/>
    <col min="1798" max="1798" width="16.5703125" style="28" customWidth="1"/>
    <col min="1799" max="1799" width="3.28515625" style="28" customWidth="1"/>
    <col min="1800" max="1800" width="3.140625" style="28" customWidth="1"/>
    <col min="1801" max="1801" width="35.5703125" style="28" customWidth="1"/>
    <col min="1802" max="1802" width="3.42578125" style="28" customWidth="1"/>
    <col min="1803" max="1803" width="15" style="28" customWidth="1"/>
    <col min="1804" max="1804" width="3.42578125" style="28" customWidth="1"/>
    <col min="1805" max="1805" width="3.140625" style="28" customWidth="1"/>
    <col min="1806" max="1806" width="35.5703125" style="28" customWidth="1"/>
    <col min="1807" max="1807" width="3.42578125" style="28" customWidth="1"/>
    <col min="1808" max="1808" width="15" style="28" customWidth="1"/>
    <col min="1809" max="1809" width="4" style="28" bestFit="1" customWidth="1"/>
    <col min="1810" max="1810" width="3.7109375" style="28" customWidth="1"/>
    <col min="1811" max="1811" width="35.5703125" style="28" customWidth="1"/>
    <col min="1812" max="1812" width="3.42578125" style="28" customWidth="1"/>
    <col min="1813" max="1813" width="19.7109375" style="28" customWidth="1"/>
    <col min="1814" max="1814" width="3.7109375" style="28" customWidth="1"/>
    <col min="1815" max="1815" width="3.140625" style="28" customWidth="1"/>
    <col min="1816" max="1816" width="35.140625" style="28" customWidth="1"/>
    <col min="1817" max="1817" width="4" style="28" customWidth="1"/>
    <col min="1818" max="1818" width="18.28515625" style="28" customWidth="1"/>
    <col min="1819" max="1819" width="4.28515625" style="28" customWidth="1"/>
    <col min="1820" max="2048" width="11.42578125" style="28"/>
    <col min="2049" max="2049" width="23.5703125" style="28" customWidth="1"/>
    <col min="2050" max="2050" width="2.28515625" style="28" customWidth="1"/>
    <col min="2051" max="2051" width="1.7109375" style="28" customWidth="1"/>
    <col min="2052" max="2052" width="4" style="28" customWidth="1"/>
    <col min="2053" max="2053" width="3.140625" style="28" customWidth="1"/>
    <col min="2054" max="2054" width="16.5703125" style="28" customWidth="1"/>
    <col min="2055" max="2055" width="3.28515625" style="28" customWidth="1"/>
    <col min="2056" max="2056" width="3.140625" style="28" customWidth="1"/>
    <col min="2057" max="2057" width="35.5703125" style="28" customWidth="1"/>
    <col min="2058" max="2058" width="3.42578125" style="28" customWidth="1"/>
    <col min="2059" max="2059" width="15" style="28" customWidth="1"/>
    <col min="2060" max="2060" width="3.42578125" style="28" customWidth="1"/>
    <col min="2061" max="2061" width="3.140625" style="28" customWidth="1"/>
    <col min="2062" max="2062" width="35.5703125" style="28" customWidth="1"/>
    <col min="2063" max="2063" width="3.42578125" style="28" customWidth="1"/>
    <col min="2064" max="2064" width="15" style="28" customWidth="1"/>
    <col min="2065" max="2065" width="4" style="28" bestFit="1" customWidth="1"/>
    <col min="2066" max="2066" width="3.7109375" style="28" customWidth="1"/>
    <col min="2067" max="2067" width="35.5703125" style="28" customWidth="1"/>
    <col min="2068" max="2068" width="3.42578125" style="28" customWidth="1"/>
    <col min="2069" max="2069" width="19.7109375" style="28" customWidth="1"/>
    <col min="2070" max="2070" width="3.7109375" style="28" customWidth="1"/>
    <col min="2071" max="2071" width="3.140625" style="28" customWidth="1"/>
    <col min="2072" max="2072" width="35.140625" style="28" customWidth="1"/>
    <col min="2073" max="2073" width="4" style="28" customWidth="1"/>
    <col min="2074" max="2074" width="18.28515625" style="28" customWidth="1"/>
    <col min="2075" max="2075" width="4.28515625" style="28" customWidth="1"/>
    <col min="2076" max="2304" width="11.42578125" style="28"/>
    <col min="2305" max="2305" width="23.5703125" style="28" customWidth="1"/>
    <col min="2306" max="2306" width="2.28515625" style="28" customWidth="1"/>
    <col min="2307" max="2307" width="1.7109375" style="28" customWidth="1"/>
    <col min="2308" max="2308" width="4" style="28" customWidth="1"/>
    <col min="2309" max="2309" width="3.140625" style="28" customWidth="1"/>
    <col min="2310" max="2310" width="16.5703125" style="28" customWidth="1"/>
    <col min="2311" max="2311" width="3.28515625" style="28" customWidth="1"/>
    <col min="2312" max="2312" width="3.140625" style="28" customWidth="1"/>
    <col min="2313" max="2313" width="35.5703125" style="28" customWidth="1"/>
    <col min="2314" max="2314" width="3.42578125" style="28" customWidth="1"/>
    <col min="2315" max="2315" width="15" style="28" customWidth="1"/>
    <col min="2316" max="2316" width="3.42578125" style="28" customWidth="1"/>
    <col min="2317" max="2317" width="3.140625" style="28" customWidth="1"/>
    <col min="2318" max="2318" width="35.5703125" style="28" customWidth="1"/>
    <col min="2319" max="2319" width="3.42578125" style="28" customWidth="1"/>
    <col min="2320" max="2320" width="15" style="28" customWidth="1"/>
    <col min="2321" max="2321" width="4" style="28" bestFit="1" customWidth="1"/>
    <col min="2322" max="2322" width="3.7109375" style="28" customWidth="1"/>
    <col min="2323" max="2323" width="35.5703125" style="28" customWidth="1"/>
    <col min="2324" max="2324" width="3.42578125" style="28" customWidth="1"/>
    <col min="2325" max="2325" width="19.7109375" style="28" customWidth="1"/>
    <col min="2326" max="2326" width="3.7109375" style="28" customWidth="1"/>
    <col min="2327" max="2327" width="3.140625" style="28" customWidth="1"/>
    <col min="2328" max="2328" width="35.140625" style="28" customWidth="1"/>
    <col min="2329" max="2329" width="4" style="28" customWidth="1"/>
    <col min="2330" max="2330" width="18.28515625" style="28" customWidth="1"/>
    <col min="2331" max="2331" width="4.28515625" style="28" customWidth="1"/>
    <col min="2332" max="2560" width="11.42578125" style="28"/>
    <col min="2561" max="2561" width="23.5703125" style="28" customWidth="1"/>
    <col min="2562" max="2562" width="2.28515625" style="28" customWidth="1"/>
    <col min="2563" max="2563" width="1.7109375" style="28" customWidth="1"/>
    <col min="2564" max="2564" width="4" style="28" customWidth="1"/>
    <col min="2565" max="2565" width="3.140625" style="28" customWidth="1"/>
    <col min="2566" max="2566" width="16.5703125" style="28" customWidth="1"/>
    <col min="2567" max="2567" width="3.28515625" style="28" customWidth="1"/>
    <col min="2568" max="2568" width="3.140625" style="28" customWidth="1"/>
    <col min="2569" max="2569" width="35.5703125" style="28" customWidth="1"/>
    <col min="2570" max="2570" width="3.42578125" style="28" customWidth="1"/>
    <col min="2571" max="2571" width="15" style="28" customWidth="1"/>
    <col min="2572" max="2572" width="3.42578125" style="28" customWidth="1"/>
    <col min="2573" max="2573" width="3.140625" style="28" customWidth="1"/>
    <col min="2574" max="2574" width="35.5703125" style="28" customWidth="1"/>
    <col min="2575" max="2575" width="3.42578125" style="28" customWidth="1"/>
    <col min="2576" max="2576" width="15" style="28" customWidth="1"/>
    <col min="2577" max="2577" width="4" style="28" bestFit="1" customWidth="1"/>
    <col min="2578" max="2578" width="3.7109375" style="28" customWidth="1"/>
    <col min="2579" max="2579" width="35.5703125" style="28" customWidth="1"/>
    <col min="2580" max="2580" width="3.42578125" style="28" customWidth="1"/>
    <col min="2581" max="2581" width="19.7109375" style="28" customWidth="1"/>
    <col min="2582" max="2582" width="3.7109375" style="28" customWidth="1"/>
    <col min="2583" max="2583" width="3.140625" style="28" customWidth="1"/>
    <col min="2584" max="2584" width="35.140625" style="28" customWidth="1"/>
    <col min="2585" max="2585" width="4" style="28" customWidth="1"/>
    <col min="2586" max="2586" width="18.28515625" style="28" customWidth="1"/>
    <col min="2587" max="2587" width="4.28515625" style="28" customWidth="1"/>
    <col min="2588" max="2816" width="11.42578125" style="28"/>
    <col min="2817" max="2817" width="23.5703125" style="28" customWidth="1"/>
    <col min="2818" max="2818" width="2.28515625" style="28" customWidth="1"/>
    <col min="2819" max="2819" width="1.7109375" style="28" customWidth="1"/>
    <col min="2820" max="2820" width="4" style="28" customWidth="1"/>
    <col min="2821" max="2821" width="3.140625" style="28" customWidth="1"/>
    <col min="2822" max="2822" width="16.5703125" style="28" customWidth="1"/>
    <col min="2823" max="2823" width="3.28515625" style="28" customWidth="1"/>
    <col min="2824" max="2824" width="3.140625" style="28" customWidth="1"/>
    <col min="2825" max="2825" width="35.5703125" style="28" customWidth="1"/>
    <col min="2826" max="2826" width="3.42578125" style="28" customWidth="1"/>
    <col min="2827" max="2827" width="15" style="28" customWidth="1"/>
    <col min="2828" max="2828" width="3.42578125" style="28" customWidth="1"/>
    <col min="2829" max="2829" width="3.140625" style="28" customWidth="1"/>
    <col min="2830" max="2830" width="35.5703125" style="28" customWidth="1"/>
    <col min="2831" max="2831" width="3.42578125" style="28" customWidth="1"/>
    <col min="2832" max="2832" width="15" style="28" customWidth="1"/>
    <col min="2833" max="2833" width="4" style="28" bestFit="1" customWidth="1"/>
    <col min="2834" max="2834" width="3.7109375" style="28" customWidth="1"/>
    <col min="2835" max="2835" width="35.5703125" style="28" customWidth="1"/>
    <col min="2836" max="2836" width="3.42578125" style="28" customWidth="1"/>
    <col min="2837" max="2837" width="19.7109375" style="28" customWidth="1"/>
    <col min="2838" max="2838" width="3.7109375" style="28" customWidth="1"/>
    <col min="2839" max="2839" width="3.140625" style="28" customWidth="1"/>
    <col min="2840" max="2840" width="35.140625" style="28" customWidth="1"/>
    <col min="2841" max="2841" width="4" style="28" customWidth="1"/>
    <col min="2842" max="2842" width="18.28515625" style="28" customWidth="1"/>
    <col min="2843" max="2843" width="4.28515625" style="28" customWidth="1"/>
    <col min="2844" max="3072" width="11.42578125" style="28"/>
    <col min="3073" max="3073" width="23.5703125" style="28" customWidth="1"/>
    <col min="3074" max="3074" width="2.28515625" style="28" customWidth="1"/>
    <col min="3075" max="3075" width="1.7109375" style="28" customWidth="1"/>
    <col min="3076" max="3076" width="4" style="28" customWidth="1"/>
    <col min="3077" max="3077" width="3.140625" style="28" customWidth="1"/>
    <col min="3078" max="3078" width="16.5703125" style="28" customWidth="1"/>
    <col min="3079" max="3079" width="3.28515625" style="28" customWidth="1"/>
    <col min="3080" max="3080" width="3.140625" style="28" customWidth="1"/>
    <col min="3081" max="3081" width="35.5703125" style="28" customWidth="1"/>
    <col min="3082" max="3082" width="3.42578125" style="28" customWidth="1"/>
    <col min="3083" max="3083" width="15" style="28" customWidth="1"/>
    <col min="3084" max="3084" width="3.42578125" style="28" customWidth="1"/>
    <col min="3085" max="3085" width="3.140625" style="28" customWidth="1"/>
    <col min="3086" max="3086" width="35.5703125" style="28" customWidth="1"/>
    <col min="3087" max="3087" width="3.42578125" style="28" customWidth="1"/>
    <col min="3088" max="3088" width="15" style="28" customWidth="1"/>
    <col min="3089" max="3089" width="4" style="28" bestFit="1" customWidth="1"/>
    <col min="3090" max="3090" width="3.7109375" style="28" customWidth="1"/>
    <col min="3091" max="3091" width="35.5703125" style="28" customWidth="1"/>
    <col min="3092" max="3092" width="3.42578125" style="28" customWidth="1"/>
    <col min="3093" max="3093" width="19.7109375" style="28" customWidth="1"/>
    <col min="3094" max="3094" width="3.7109375" style="28" customWidth="1"/>
    <col min="3095" max="3095" width="3.140625" style="28" customWidth="1"/>
    <col min="3096" max="3096" width="35.140625" style="28" customWidth="1"/>
    <col min="3097" max="3097" width="4" style="28" customWidth="1"/>
    <col min="3098" max="3098" width="18.28515625" style="28" customWidth="1"/>
    <col min="3099" max="3099" width="4.28515625" style="28" customWidth="1"/>
    <col min="3100" max="3328" width="11.42578125" style="28"/>
    <col min="3329" max="3329" width="23.5703125" style="28" customWidth="1"/>
    <col min="3330" max="3330" width="2.28515625" style="28" customWidth="1"/>
    <col min="3331" max="3331" width="1.7109375" style="28" customWidth="1"/>
    <col min="3332" max="3332" width="4" style="28" customWidth="1"/>
    <col min="3333" max="3333" width="3.140625" style="28" customWidth="1"/>
    <col min="3334" max="3334" width="16.5703125" style="28" customWidth="1"/>
    <col min="3335" max="3335" width="3.28515625" style="28" customWidth="1"/>
    <col min="3336" max="3336" width="3.140625" style="28" customWidth="1"/>
    <col min="3337" max="3337" width="35.5703125" style="28" customWidth="1"/>
    <col min="3338" max="3338" width="3.42578125" style="28" customWidth="1"/>
    <col min="3339" max="3339" width="15" style="28" customWidth="1"/>
    <col min="3340" max="3340" width="3.42578125" style="28" customWidth="1"/>
    <col min="3341" max="3341" width="3.140625" style="28" customWidth="1"/>
    <col min="3342" max="3342" width="35.5703125" style="28" customWidth="1"/>
    <col min="3343" max="3343" width="3.42578125" style="28" customWidth="1"/>
    <col min="3344" max="3344" width="15" style="28" customWidth="1"/>
    <col min="3345" max="3345" width="4" style="28" bestFit="1" customWidth="1"/>
    <col min="3346" max="3346" width="3.7109375" style="28" customWidth="1"/>
    <col min="3347" max="3347" width="35.5703125" style="28" customWidth="1"/>
    <col min="3348" max="3348" width="3.42578125" style="28" customWidth="1"/>
    <col min="3349" max="3349" width="19.7109375" style="28" customWidth="1"/>
    <col min="3350" max="3350" width="3.7109375" style="28" customWidth="1"/>
    <col min="3351" max="3351" width="3.140625" style="28" customWidth="1"/>
    <col min="3352" max="3352" width="35.140625" style="28" customWidth="1"/>
    <col min="3353" max="3353" width="4" style="28" customWidth="1"/>
    <col min="3354" max="3354" width="18.28515625" style="28" customWidth="1"/>
    <col min="3355" max="3355" width="4.28515625" style="28" customWidth="1"/>
    <col min="3356" max="3584" width="11.42578125" style="28"/>
    <col min="3585" max="3585" width="23.5703125" style="28" customWidth="1"/>
    <col min="3586" max="3586" width="2.28515625" style="28" customWidth="1"/>
    <col min="3587" max="3587" width="1.7109375" style="28" customWidth="1"/>
    <col min="3588" max="3588" width="4" style="28" customWidth="1"/>
    <col min="3589" max="3589" width="3.140625" style="28" customWidth="1"/>
    <col min="3590" max="3590" width="16.5703125" style="28" customWidth="1"/>
    <col min="3591" max="3591" width="3.28515625" style="28" customWidth="1"/>
    <col min="3592" max="3592" width="3.140625" style="28" customWidth="1"/>
    <col min="3593" max="3593" width="35.5703125" style="28" customWidth="1"/>
    <col min="3594" max="3594" width="3.42578125" style="28" customWidth="1"/>
    <col min="3595" max="3595" width="15" style="28" customWidth="1"/>
    <col min="3596" max="3596" width="3.42578125" style="28" customWidth="1"/>
    <col min="3597" max="3597" width="3.140625" style="28" customWidth="1"/>
    <col min="3598" max="3598" width="35.5703125" style="28" customWidth="1"/>
    <col min="3599" max="3599" width="3.42578125" style="28" customWidth="1"/>
    <col min="3600" max="3600" width="15" style="28" customWidth="1"/>
    <col min="3601" max="3601" width="4" style="28" bestFit="1" customWidth="1"/>
    <col min="3602" max="3602" width="3.7109375" style="28" customWidth="1"/>
    <col min="3603" max="3603" width="35.5703125" style="28" customWidth="1"/>
    <col min="3604" max="3604" width="3.42578125" style="28" customWidth="1"/>
    <col min="3605" max="3605" width="19.7109375" style="28" customWidth="1"/>
    <col min="3606" max="3606" width="3.7109375" style="28" customWidth="1"/>
    <col min="3607" max="3607" width="3.140625" style="28" customWidth="1"/>
    <col min="3608" max="3608" width="35.140625" style="28" customWidth="1"/>
    <col min="3609" max="3609" width="4" style="28" customWidth="1"/>
    <col min="3610" max="3610" width="18.28515625" style="28" customWidth="1"/>
    <col min="3611" max="3611" width="4.28515625" style="28" customWidth="1"/>
    <col min="3612" max="3840" width="11.42578125" style="28"/>
    <col min="3841" max="3841" width="23.5703125" style="28" customWidth="1"/>
    <col min="3842" max="3842" width="2.28515625" style="28" customWidth="1"/>
    <col min="3843" max="3843" width="1.7109375" style="28" customWidth="1"/>
    <col min="3844" max="3844" width="4" style="28" customWidth="1"/>
    <col min="3845" max="3845" width="3.140625" style="28" customWidth="1"/>
    <col min="3846" max="3846" width="16.5703125" style="28" customWidth="1"/>
    <col min="3847" max="3847" width="3.28515625" style="28" customWidth="1"/>
    <col min="3848" max="3848" width="3.140625" style="28" customWidth="1"/>
    <col min="3849" max="3849" width="35.5703125" style="28" customWidth="1"/>
    <col min="3850" max="3850" width="3.42578125" style="28" customWidth="1"/>
    <col min="3851" max="3851" width="15" style="28" customWidth="1"/>
    <col min="3852" max="3852" width="3.42578125" style="28" customWidth="1"/>
    <col min="3853" max="3853" width="3.140625" style="28" customWidth="1"/>
    <col min="3854" max="3854" width="35.5703125" style="28" customWidth="1"/>
    <col min="3855" max="3855" width="3.42578125" style="28" customWidth="1"/>
    <col min="3856" max="3856" width="15" style="28" customWidth="1"/>
    <col min="3857" max="3857" width="4" style="28" bestFit="1" customWidth="1"/>
    <col min="3858" max="3858" width="3.7109375" style="28" customWidth="1"/>
    <col min="3859" max="3859" width="35.5703125" style="28" customWidth="1"/>
    <col min="3860" max="3860" width="3.42578125" style="28" customWidth="1"/>
    <col min="3861" max="3861" width="19.7109375" style="28" customWidth="1"/>
    <col min="3862" max="3862" width="3.7109375" style="28" customWidth="1"/>
    <col min="3863" max="3863" width="3.140625" style="28" customWidth="1"/>
    <col min="3864" max="3864" width="35.140625" style="28" customWidth="1"/>
    <col min="3865" max="3865" width="4" style="28" customWidth="1"/>
    <col min="3866" max="3866" width="18.28515625" style="28" customWidth="1"/>
    <col min="3867" max="3867" width="4.28515625" style="28" customWidth="1"/>
    <col min="3868" max="4096" width="11.42578125" style="28"/>
    <col min="4097" max="4097" width="23.5703125" style="28" customWidth="1"/>
    <col min="4098" max="4098" width="2.28515625" style="28" customWidth="1"/>
    <col min="4099" max="4099" width="1.7109375" style="28" customWidth="1"/>
    <col min="4100" max="4100" width="4" style="28" customWidth="1"/>
    <col min="4101" max="4101" width="3.140625" style="28" customWidth="1"/>
    <col min="4102" max="4102" width="16.5703125" style="28" customWidth="1"/>
    <col min="4103" max="4103" width="3.28515625" style="28" customWidth="1"/>
    <col min="4104" max="4104" width="3.140625" style="28" customWidth="1"/>
    <col min="4105" max="4105" width="35.5703125" style="28" customWidth="1"/>
    <col min="4106" max="4106" width="3.42578125" style="28" customWidth="1"/>
    <col min="4107" max="4107" width="15" style="28" customWidth="1"/>
    <col min="4108" max="4108" width="3.42578125" style="28" customWidth="1"/>
    <col min="4109" max="4109" width="3.140625" style="28" customWidth="1"/>
    <col min="4110" max="4110" width="35.5703125" style="28" customWidth="1"/>
    <col min="4111" max="4111" width="3.42578125" style="28" customWidth="1"/>
    <col min="4112" max="4112" width="15" style="28" customWidth="1"/>
    <col min="4113" max="4113" width="4" style="28" bestFit="1" customWidth="1"/>
    <col min="4114" max="4114" width="3.7109375" style="28" customWidth="1"/>
    <col min="4115" max="4115" width="35.5703125" style="28" customWidth="1"/>
    <col min="4116" max="4116" width="3.42578125" style="28" customWidth="1"/>
    <col min="4117" max="4117" width="19.7109375" style="28" customWidth="1"/>
    <col min="4118" max="4118" width="3.7109375" style="28" customWidth="1"/>
    <col min="4119" max="4119" width="3.140625" style="28" customWidth="1"/>
    <col min="4120" max="4120" width="35.140625" style="28" customWidth="1"/>
    <col min="4121" max="4121" width="4" style="28" customWidth="1"/>
    <col min="4122" max="4122" width="18.28515625" style="28" customWidth="1"/>
    <col min="4123" max="4123" width="4.28515625" style="28" customWidth="1"/>
    <col min="4124" max="4352" width="11.42578125" style="28"/>
    <col min="4353" max="4353" width="23.5703125" style="28" customWidth="1"/>
    <col min="4354" max="4354" width="2.28515625" style="28" customWidth="1"/>
    <col min="4355" max="4355" width="1.7109375" style="28" customWidth="1"/>
    <col min="4356" max="4356" width="4" style="28" customWidth="1"/>
    <col min="4357" max="4357" width="3.140625" style="28" customWidth="1"/>
    <col min="4358" max="4358" width="16.5703125" style="28" customWidth="1"/>
    <col min="4359" max="4359" width="3.28515625" style="28" customWidth="1"/>
    <col min="4360" max="4360" width="3.140625" style="28" customWidth="1"/>
    <col min="4361" max="4361" width="35.5703125" style="28" customWidth="1"/>
    <col min="4362" max="4362" width="3.42578125" style="28" customWidth="1"/>
    <col min="4363" max="4363" width="15" style="28" customWidth="1"/>
    <col min="4364" max="4364" width="3.42578125" style="28" customWidth="1"/>
    <col min="4365" max="4365" width="3.140625" style="28" customWidth="1"/>
    <col min="4366" max="4366" width="35.5703125" style="28" customWidth="1"/>
    <col min="4367" max="4367" width="3.42578125" style="28" customWidth="1"/>
    <col min="4368" max="4368" width="15" style="28" customWidth="1"/>
    <col min="4369" max="4369" width="4" style="28" bestFit="1" customWidth="1"/>
    <col min="4370" max="4370" width="3.7109375" style="28" customWidth="1"/>
    <col min="4371" max="4371" width="35.5703125" style="28" customWidth="1"/>
    <col min="4372" max="4372" width="3.42578125" style="28" customWidth="1"/>
    <col min="4373" max="4373" width="19.7109375" style="28" customWidth="1"/>
    <col min="4374" max="4374" width="3.7109375" style="28" customWidth="1"/>
    <col min="4375" max="4375" width="3.140625" style="28" customWidth="1"/>
    <col min="4376" max="4376" width="35.140625" style="28" customWidth="1"/>
    <col min="4377" max="4377" width="4" style="28" customWidth="1"/>
    <col min="4378" max="4378" width="18.28515625" style="28" customWidth="1"/>
    <col min="4379" max="4379" width="4.28515625" style="28" customWidth="1"/>
    <col min="4380" max="4608" width="11.42578125" style="28"/>
    <col min="4609" max="4609" width="23.5703125" style="28" customWidth="1"/>
    <col min="4610" max="4610" width="2.28515625" style="28" customWidth="1"/>
    <col min="4611" max="4611" width="1.7109375" style="28" customWidth="1"/>
    <col min="4612" max="4612" width="4" style="28" customWidth="1"/>
    <col min="4613" max="4613" width="3.140625" style="28" customWidth="1"/>
    <col min="4614" max="4614" width="16.5703125" style="28" customWidth="1"/>
    <col min="4615" max="4615" width="3.28515625" style="28" customWidth="1"/>
    <col min="4616" max="4616" width="3.140625" style="28" customWidth="1"/>
    <col min="4617" max="4617" width="35.5703125" style="28" customWidth="1"/>
    <col min="4618" max="4618" width="3.42578125" style="28" customWidth="1"/>
    <col min="4619" max="4619" width="15" style="28" customWidth="1"/>
    <col min="4620" max="4620" width="3.42578125" style="28" customWidth="1"/>
    <col min="4621" max="4621" width="3.140625" style="28" customWidth="1"/>
    <col min="4622" max="4622" width="35.5703125" style="28" customWidth="1"/>
    <col min="4623" max="4623" width="3.42578125" style="28" customWidth="1"/>
    <col min="4624" max="4624" width="15" style="28" customWidth="1"/>
    <col min="4625" max="4625" width="4" style="28" bestFit="1" customWidth="1"/>
    <col min="4626" max="4626" width="3.7109375" style="28" customWidth="1"/>
    <col min="4627" max="4627" width="35.5703125" style="28" customWidth="1"/>
    <col min="4628" max="4628" width="3.42578125" style="28" customWidth="1"/>
    <col min="4629" max="4629" width="19.7109375" style="28" customWidth="1"/>
    <col min="4630" max="4630" width="3.7109375" style="28" customWidth="1"/>
    <col min="4631" max="4631" width="3.140625" style="28" customWidth="1"/>
    <col min="4632" max="4632" width="35.140625" style="28" customWidth="1"/>
    <col min="4633" max="4633" width="4" style="28" customWidth="1"/>
    <col min="4634" max="4634" width="18.28515625" style="28" customWidth="1"/>
    <col min="4635" max="4635" width="4.28515625" style="28" customWidth="1"/>
    <col min="4636" max="4864" width="11.42578125" style="28"/>
    <col min="4865" max="4865" width="23.5703125" style="28" customWidth="1"/>
    <col min="4866" max="4866" width="2.28515625" style="28" customWidth="1"/>
    <col min="4867" max="4867" width="1.7109375" style="28" customWidth="1"/>
    <col min="4868" max="4868" width="4" style="28" customWidth="1"/>
    <col min="4869" max="4869" width="3.140625" style="28" customWidth="1"/>
    <col min="4870" max="4870" width="16.5703125" style="28" customWidth="1"/>
    <col min="4871" max="4871" width="3.28515625" style="28" customWidth="1"/>
    <col min="4872" max="4872" width="3.140625" style="28" customWidth="1"/>
    <col min="4873" max="4873" width="35.5703125" style="28" customWidth="1"/>
    <col min="4874" max="4874" width="3.42578125" style="28" customWidth="1"/>
    <col min="4875" max="4875" width="15" style="28" customWidth="1"/>
    <col min="4876" max="4876" width="3.42578125" style="28" customWidth="1"/>
    <col min="4877" max="4877" width="3.140625" style="28" customWidth="1"/>
    <col min="4878" max="4878" width="35.5703125" style="28" customWidth="1"/>
    <col min="4879" max="4879" width="3.42578125" style="28" customWidth="1"/>
    <col min="4880" max="4880" width="15" style="28" customWidth="1"/>
    <col min="4881" max="4881" width="4" style="28" bestFit="1" customWidth="1"/>
    <col min="4882" max="4882" width="3.7109375" style="28" customWidth="1"/>
    <col min="4883" max="4883" width="35.5703125" style="28" customWidth="1"/>
    <col min="4884" max="4884" width="3.42578125" style="28" customWidth="1"/>
    <col min="4885" max="4885" width="19.7109375" style="28" customWidth="1"/>
    <col min="4886" max="4886" width="3.7109375" style="28" customWidth="1"/>
    <col min="4887" max="4887" width="3.140625" style="28" customWidth="1"/>
    <col min="4888" max="4888" width="35.140625" style="28" customWidth="1"/>
    <col min="4889" max="4889" width="4" style="28" customWidth="1"/>
    <col min="4890" max="4890" width="18.28515625" style="28" customWidth="1"/>
    <col min="4891" max="4891" width="4.28515625" style="28" customWidth="1"/>
    <col min="4892" max="5120" width="11.42578125" style="28"/>
    <col min="5121" max="5121" width="23.5703125" style="28" customWidth="1"/>
    <col min="5122" max="5122" width="2.28515625" style="28" customWidth="1"/>
    <col min="5123" max="5123" width="1.7109375" style="28" customWidth="1"/>
    <col min="5124" max="5124" width="4" style="28" customWidth="1"/>
    <col min="5125" max="5125" width="3.140625" style="28" customWidth="1"/>
    <col min="5126" max="5126" width="16.5703125" style="28" customWidth="1"/>
    <col min="5127" max="5127" width="3.28515625" style="28" customWidth="1"/>
    <col min="5128" max="5128" width="3.140625" style="28" customWidth="1"/>
    <col min="5129" max="5129" width="35.5703125" style="28" customWidth="1"/>
    <col min="5130" max="5130" width="3.42578125" style="28" customWidth="1"/>
    <col min="5131" max="5131" width="15" style="28" customWidth="1"/>
    <col min="5132" max="5132" width="3.42578125" style="28" customWidth="1"/>
    <col min="5133" max="5133" width="3.140625" style="28" customWidth="1"/>
    <col min="5134" max="5134" width="35.5703125" style="28" customWidth="1"/>
    <col min="5135" max="5135" width="3.42578125" style="28" customWidth="1"/>
    <col min="5136" max="5136" width="15" style="28" customWidth="1"/>
    <col min="5137" max="5137" width="4" style="28" bestFit="1" customWidth="1"/>
    <col min="5138" max="5138" width="3.7109375" style="28" customWidth="1"/>
    <col min="5139" max="5139" width="35.5703125" style="28" customWidth="1"/>
    <col min="5140" max="5140" width="3.42578125" style="28" customWidth="1"/>
    <col min="5141" max="5141" width="19.7109375" style="28" customWidth="1"/>
    <col min="5142" max="5142" width="3.7109375" style="28" customWidth="1"/>
    <col min="5143" max="5143" width="3.140625" style="28" customWidth="1"/>
    <col min="5144" max="5144" width="35.140625" style="28" customWidth="1"/>
    <col min="5145" max="5145" width="4" style="28" customWidth="1"/>
    <col min="5146" max="5146" width="18.28515625" style="28" customWidth="1"/>
    <col min="5147" max="5147" width="4.28515625" style="28" customWidth="1"/>
    <col min="5148" max="5376" width="11.42578125" style="28"/>
    <col min="5377" max="5377" width="23.5703125" style="28" customWidth="1"/>
    <col min="5378" max="5378" width="2.28515625" style="28" customWidth="1"/>
    <col min="5379" max="5379" width="1.7109375" style="28" customWidth="1"/>
    <col min="5380" max="5380" width="4" style="28" customWidth="1"/>
    <col min="5381" max="5381" width="3.140625" style="28" customWidth="1"/>
    <col min="5382" max="5382" width="16.5703125" style="28" customWidth="1"/>
    <col min="5383" max="5383" width="3.28515625" style="28" customWidth="1"/>
    <col min="5384" max="5384" width="3.140625" style="28" customWidth="1"/>
    <col min="5385" max="5385" width="35.5703125" style="28" customWidth="1"/>
    <col min="5386" max="5386" width="3.42578125" style="28" customWidth="1"/>
    <col min="5387" max="5387" width="15" style="28" customWidth="1"/>
    <col min="5388" max="5388" width="3.42578125" style="28" customWidth="1"/>
    <col min="5389" max="5389" width="3.140625" style="28" customWidth="1"/>
    <col min="5390" max="5390" width="35.5703125" style="28" customWidth="1"/>
    <col min="5391" max="5391" width="3.42578125" style="28" customWidth="1"/>
    <col min="5392" max="5392" width="15" style="28" customWidth="1"/>
    <col min="5393" max="5393" width="4" style="28" bestFit="1" customWidth="1"/>
    <col min="5394" max="5394" width="3.7109375" style="28" customWidth="1"/>
    <col min="5395" max="5395" width="35.5703125" style="28" customWidth="1"/>
    <col min="5396" max="5396" width="3.42578125" style="28" customWidth="1"/>
    <col min="5397" max="5397" width="19.7109375" style="28" customWidth="1"/>
    <col min="5398" max="5398" width="3.7109375" style="28" customWidth="1"/>
    <col min="5399" max="5399" width="3.140625" style="28" customWidth="1"/>
    <col min="5400" max="5400" width="35.140625" style="28" customWidth="1"/>
    <col min="5401" max="5401" width="4" style="28" customWidth="1"/>
    <col min="5402" max="5402" width="18.28515625" style="28" customWidth="1"/>
    <col min="5403" max="5403" width="4.28515625" style="28" customWidth="1"/>
    <col min="5404" max="5632" width="11.42578125" style="28"/>
    <col min="5633" max="5633" width="23.5703125" style="28" customWidth="1"/>
    <col min="5634" max="5634" width="2.28515625" style="28" customWidth="1"/>
    <col min="5635" max="5635" width="1.7109375" style="28" customWidth="1"/>
    <col min="5636" max="5636" width="4" style="28" customWidth="1"/>
    <col min="5637" max="5637" width="3.140625" style="28" customWidth="1"/>
    <col min="5638" max="5638" width="16.5703125" style="28" customWidth="1"/>
    <col min="5639" max="5639" width="3.28515625" style="28" customWidth="1"/>
    <col min="5640" max="5640" width="3.140625" style="28" customWidth="1"/>
    <col min="5641" max="5641" width="35.5703125" style="28" customWidth="1"/>
    <col min="5642" max="5642" width="3.42578125" style="28" customWidth="1"/>
    <col min="5643" max="5643" width="15" style="28" customWidth="1"/>
    <col min="5644" max="5644" width="3.42578125" style="28" customWidth="1"/>
    <col min="5645" max="5645" width="3.140625" style="28" customWidth="1"/>
    <col min="5646" max="5646" width="35.5703125" style="28" customWidth="1"/>
    <col min="5647" max="5647" width="3.42578125" style="28" customWidth="1"/>
    <col min="5648" max="5648" width="15" style="28" customWidth="1"/>
    <col min="5649" max="5649" width="4" style="28" bestFit="1" customWidth="1"/>
    <col min="5650" max="5650" width="3.7109375" style="28" customWidth="1"/>
    <col min="5651" max="5651" width="35.5703125" style="28" customWidth="1"/>
    <col min="5652" max="5652" width="3.42578125" style="28" customWidth="1"/>
    <col min="5653" max="5653" width="19.7109375" style="28" customWidth="1"/>
    <col min="5654" max="5654" width="3.7109375" style="28" customWidth="1"/>
    <col min="5655" max="5655" width="3.140625" style="28" customWidth="1"/>
    <col min="5656" max="5656" width="35.140625" style="28" customWidth="1"/>
    <col min="5657" max="5657" width="4" style="28" customWidth="1"/>
    <col min="5658" max="5658" width="18.28515625" style="28" customWidth="1"/>
    <col min="5659" max="5659" width="4.28515625" style="28" customWidth="1"/>
    <col min="5660" max="5888" width="11.42578125" style="28"/>
    <col min="5889" max="5889" width="23.5703125" style="28" customWidth="1"/>
    <col min="5890" max="5890" width="2.28515625" style="28" customWidth="1"/>
    <col min="5891" max="5891" width="1.7109375" style="28" customWidth="1"/>
    <col min="5892" max="5892" width="4" style="28" customWidth="1"/>
    <col min="5893" max="5893" width="3.140625" style="28" customWidth="1"/>
    <col min="5894" max="5894" width="16.5703125" style="28" customWidth="1"/>
    <col min="5895" max="5895" width="3.28515625" style="28" customWidth="1"/>
    <col min="5896" max="5896" width="3.140625" style="28" customWidth="1"/>
    <col min="5897" max="5897" width="35.5703125" style="28" customWidth="1"/>
    <col min="5898" max="5898" width="3.42578125" style="28" customWidth="1"/>
    <col min="5899" max="5899" width="15" style="28" customWidth="1"/>
    <col min="5900" max="5900" width="3.42578125" style="28" customWidth="1"/>
    <col min="5901" max="5901" width="3.140625" style="28" customWidth="1"/>
    <col min="5902" max="5902" width="35.5703125" style="28" customWidth="1"/>
    <col min="5903" max="5903" width="3.42578125" style="28" customWidth="1"/>
    <col min="5904" max="5904" width="15" style="28" customWidth="1"/>
    <col min="5905" max="5905" width="4" style="28" bestFit="1" customWidth="1"/>
    <col min="5906" max="5906" width="3.7109375" style="28" customWidth="1"/>
    <col min="5907" max="5907" width="35.5703125" style="28" customWidth="1"/>
    <col min="5908" max="5908" width="3.42578125" style="28" customWidth="1"/>
    <col min="5909" max="5909" width="19.7109375" style="28" customWidth="1"/>
    <col min="5910" max="5910" width="3.7109375" style="28" customWidth="1"/>
    <col min="5911" max="5911" width="3.140625" style="28" customWidth="1"/>
    <col min="5912" max="5912" width="35.140625" style="28" customWidth="1"/>
    <col min="5913" max="5913" width="4" style="28" customWidth="1"/>
    <col min="5914" max="5914" width="18.28515625" style="28" customWidth="1"/>
    <col min="5915" max="5915" width="4.28515625" style="28" customWidth="1"/>
    <col min="5916" max="6144" width="11.42578125" style="28"/>
    <col min="6145" max="6145" width="23.5703125" style="28" customWidth="1"/>
    <col min="6146" max="6146" width="2.28515625" style="28" customWidth="1"/>
    <col min="6147" max="6147" width="1.7109375" style="28" customWidth="1"/>
    <col min="6148" max="6148" width="4" style="28" customWidth="1"/>
    <col min="6149" max="6149" width="3.140625" style="28" customWidth="1"/>
    <col min="6150" max="6150" width="16.5703125" style="28" customWidth="1"/>
    <col min="6151" max="6151" width="3.28515625" style="28" customWidth="1"/>
    <col min="6152" max="6152" width="3.140625" style="28" customWidth="1"/>
    <col min="6153" max="6153" width="35.5703125" style="28" customWidth="1"/>
    <col min="6154" max="6154" width="3.42578125" style="28" customWidth="1"/>
    <col min="6155" max="6155" width="15" style="28" customWidth="1"/>
    <col min="6156" max="6156" width="3.42578125" style="28" customWidth="1"/>
    <col min="6157" max="6157" width="3.140625" style="28" customWidth="1"/>
    <col min="6158" max="6158" width="35.5703125" style="28" customWidth="1"/>
    <col min="6159" max="6159" width="3.42578125" style="28" customWidth="1"/>
    <col min="6160" max="6160" width="15" style="28" customWidth="1"/>
    <col min="6161" max="6161" width="4" style="28" bestFit="1" customWidth="1"/>
    <col min="6162" max="6162" width="3.7109375" style="28" customWidth="1"/>
    <col min="6163" max="6163" width="35.5703125" style="28" customWidth="1"/>
    <col min="6164" max="6164" width="3.42578125" style="28" customWidth="1"/>
    <col min="6165" max="6165" width="19.7109375" style="28" customWidth="1"/>
    <col min="6166" max="6166" width="3.7109375" style="28" customWidth="1"/>
    <col min="6167" max="6167" width="3.140625" style="28" customWidth="1"/>
    <col min="6168" max="6168" width="35.140625" style="28" customWidth="1"/>
    <col min="6169" max="6169" width="4" style="28" customWidth="1"/>
    <col min="6170" max="6170" width="18.28515625" style="28" customWidth="1"/>
    <col min="6171" max="6171" width="4.28515625" style="28" customWidth="1"/>
    <col min="6172" max="6400" width="11.42578125" style="28"/>
    <col min="6401" max="6401" width="23.5703125" style="28" customWidth="1"/>
    <col min="6402" max="6402" width="2.28515625" style="28" customWidth="1"/>
    <col min="6403" max="6403" width="1.7109375" style="28" customWidth="1"/>
    <col min="6404" max="6404" width="4" style="28" customWidth="1"/>
    <col min="6405" max="6405" width="3.140625" style="28" customWidth="1"/>
    <col min="6406" max="6406" width="16.5703125" style="28" customWidth="1"/>
    <col min="6407" max="6407" width="3.28515625" style="28" customWidth="1"/>
    <col min="6408" max="6408" width="3.140625" style="28" customWidth="1"/>
    <col min="6409" max="6409" width="35.5703125" style="28" customWidth="1"/>
    <col min="6410" max="6410" width="3.42578125" style="28" customWidth="1"/>
    <col min="6411" max="6411" width="15" style="28" customWidth="1"/>
    <col min="6412" max="6412" width="3.42578125" style="28" customWidth="1"/>
    <col min="6413" max="6413" width="3.140625" style="28" customWidth="1"/>
    <col min="6414" max="6414" width="35.5703125" style="28" customWidth="1"/>
    <col min="6415" max="6415" width="3.42578125" style="28" customWidth="1"/>
    <col min="6416" max="6416" width="15" style="28" customWidth="1"/>
    <col min="6417" max="6417" width="4" style="28" bestFit="1" customWidth="1"/>
    <col min="6418" max="6418" width="3.7109375" style="28" customWidth="1"/>
    <col min="6419" max="6419" width="35.5703125" style="28" customWidth="1"/>
    <col min="6420" max="6420" width="3.42578125" style="28" customWidth="1"/>
    <col min="6421" max="6421" width="19.7109375" style="28" customWidth="1"/>
    <col min="6422" max="6422" width="3.7109375" style="28" customWidth="1"/>
    <col min="6423" max="6423" width="3.140625" style="28" customWidth="1"/>
    <col min="6424" max="6424" width="35.140625" style="28" customWidth="1"/>
    <col min="6425" max="6425" width="4" style="28" customWidth="1"/>
    <col min="6426" max="6426" width="18.28515625" style="28" customWidth="1"/>
    <col min="6427" max="6427" width="4.28515625" style="28" customWidth="1"/>
    <col min="6428" max="6656" width="11.42578125" style="28"/>
    <col min="6657" max="6657" width="23.5703125" style="28" customWidth="1"/>
    <col min="6658" max="6658" width="2.28515625" style="28" customWidth="1"/>
    <col min="6659" max="6659" width="1.7109375" style="28" customWidth="1"/>
    <col min="6660" max="6660" width="4" style="28" customWidth="1"/>
    <col min="6661" max="6661" width="3.140625" style="28" customWidth="1"/>
    <col min="6662" max="6662" width="16.5703125" style="28" customWidth="1"/>
    <col min="6663" max="6663" width="3.28515625" style="28" customWidth="1"/>
    <col min="6664" max="6664" width="3.140625" style="28" customWidth="1"/>
    <col min="6665" max="6665" width="35.5703125" style="28" customWidth="1"/>
    <col min="6666" max="6666" width="3.42578125" style="28" customWidth="1"/>
    <col min="6667" max="6667" width="15" style="28" customWidth="1"/>
    <col min="6668" max="6668" width="3.42578125" style="28" customWidth="1"/>
    <col min="6669" max="6669" width="3.140625" style="28" customWidth="1"/>
    <col min="6670" max="6670" width="35.5703125" style="28" customWidth="1"/>
    <col min="6671" max="6671" width="3.42578125" style="28" customWidth="1"/>
    <col min="6672" max="6672" width="15" style="28" customWidth="1"/>
    <col min="6673" max="6673" width="4" style="28" bestFit="1" customWidth="1"/>
    <col min="6674" max="6674" width="3.7109375" style="28" customWidth="1"/>
    <col min="6675" max="6675" width="35.5703125" style="28" customWidth="1"/>
    <col min="6676" max="6676" width="3.42578125" style="28" customWidth="1"/>
    <col min="6677" max="6677" width="19.7109375" style="28" customWidth="1"/>
    <col min="6678" max="6678" width="3.7109375" style="28" customWidth="1"/>
    <col min="6679" max="6679" width="3.140625" style="28" customWidth="1"/>
    <col min="6680" max="6680" width="35.140625" style="28" customWidth="1"/>
    <col min="6681" max="6681" width="4" style="28" customWidth="1"/>
    <col min="6682" max="6682" width="18.28515625" style="28" customWidth="1"/>
    <col min="6683" max="6683" width="4.28515625" style="28" customWidth="1"/>
    <col min="6684" max="6912" width="11.42578125" style="28"/>
    <col min="6913" max="6913" width="23.5703125" style="28" customWidth="1"/>
    <col min="6914" max="6914" width="2.28515625" style="28" customWidth="1"/>
    <col min="6915" max="6915" width="1.7109375" style="28" customWidth="1"/>
    <col min="6916" max="6916" width="4" style="28" customWidth="1"/>
    <col min="6917" max="6917" width="3.140625" style="28" customWidth="1"/>
    <col min="6918" max="6918" width="16.5703125" style="28" customWidth="1"/>
    <col min="6919" max="6919" width="3.28515625" style="28" customWidth="1"/>
    <col min="6920" max="6920" width="3.140625" style="28" customWidth="1"/>
    <col min="6921" max="6921" width="35.5703125" style="28" customWidth="1"/>
    <col min="6922" max="6922" width="3.42578125" style="28" customWidth="1"/>
    <col min="6923" max="6923" width="15" style="28" customWidth="1"/>
    <col min="6924" max="6924" width="3.42578125" style="28" customWidth="1"/>
    <col min="6925" max="6925" width="3.140625" style="28" customWidth="1"/>
    <col min="6926" max="6926" width="35.5703125" style="28" customWidth="1"/>
    <col min="6927" max="6927" width="3.42578125" style="28" customWidth="1"/>
    <col min="6928" max="6928" width="15" style="28" customWidth="1"/>
    <col min="6929" max="6929" width="4" style="28" bestFit="1" customWidth="1"/>
    <col min="6930" max="6930" width="3.7109375" style="28" customWidth="1"/>
    <col min="6931" max="6931" width="35.5703125" style="28" customWidth="1"/>
    <col min="6932" max="6932" width="3.42578125" style="28" customWidth="1"/>
    <col min="6933" max="6933" width="19.7109375" style="28" customWidth="1"/>
    <col min="6934" max="6934" width="3.7109375" style="28" customWidth="1"/>
    <col min="6935" max="6935" width="3.140625" style="28" customWidth="1"/>
    <col min="6936" max="6936" width="35.140625" style="28" customWidth="1"/>
    <col min="6937" max="6937" width="4" style="28" customWidth="1"/>
    <col min="6938" max="6938" width="18.28515625" style="28" customWidth="1"/>
    <col min="6939" max="6939" width="4.28515625" style="28" customWidth="1"/>
    <col min="6940" max="7168" width="11.42578125" style="28"/>
    <col min="7169" max="7169" width="23.5703125" style="28" customWidth="1"/>
    <col min="7170" max="7170" width="2.28515625" style="28" customWidth="1"/>
    <col min="7171" max="7171" width="1.7109375" style="28" customWidth="1"/>
    <col min="7172" max="7172" width="4" style="28" customWidth="1"/>
    <col min="7173" max="7173" width="3.140625" style="28" customWidth="1"/>
    <col min="7174" max="7174" width="16.5703125" style="28" customWidth="1"/>
    <col min="7175" max="7175" width="3.28515625" style="28" customWidth="1"/>
    <col min="7176" max="7176" width="3.140625" style="28" customWidth="1"/>
    <col min="7177" max="7177" width="35.5703125" style="28" customWidth="1"/>
    <col min="7178" max="7178" width="3.42578125" style="28" customWidth="1"/>
    <col min="7179" max="7179" width="15" style="28" customWidth="1"/>
    <col min="7180" max="7180" width="3.42578125" style="28" customWidth="1"/>
    <col min="7181" max="7181" width="3.140625" style="28" customWidth="1"/>
    <col min="7182" max="7182" width="35.5703125" style="28" customWidth="1"/>
    <col min="7183" max="7183" width="3.42578125" style="28" customWidth="1"/>
    <col min="7184" max="7184" width="15" style="28" customWidth="1"/>
    <col min="7185" max="7185" width="4" style="28" bestFit="1" customWidth="1"/>
    <col min="7186" max="7186" width="3.7109375" style="28" customWidth="1"/>
    <col min="7187" max="7187" width="35.5703125" style="28" customWidth="1"/>
    <col min="7188" max="7188" width="3.42578125" style="28" customWidth="1"/>
    <col min="7189" max="7189" width="19.7109375" style="28" customWidth="1"/>
    <col min="7190" max="7190" width="3.7109375" style="28" customWidth="1"/>
    <col min="7191" max="7191" width="3.140625" style="28" customWidth="1"/>
    <col min="7192" max="7192" width="35.140625" style="28" customWidth="1"/>
    <col min="7193" max="7193" width="4" style="28" customWidth="1"/>
    <col min="7194" max="7194" width="18.28515625" style="28" customWidth="1"/>
    <col min="7195" max="7195" width="4.28515625" style="28" customWidth="1"/>
    <col min="7196" max="7424" width="11.42578125" style="28"/>
    <col min="7425" max="7425" width="23.5703125" style="28" customWidth="1"/>
    <col min="7426" max="7426" width="2.28515625" style="28" customWidth="1"/>
    <col min="7427" max="7427" width="1.7109375" style="28" customWidth="1"/>
    <col min="7428" max="7428" width="4" style="28" customWidth="1"/>
    <col min="7429" max="7429" width="3.140625" style="28" customWidth="1"/>
    <col min="7430" max="7430" width="16.5703125" style="28" customWidth="1"/>
    <col min="7431" max="7431" width="3.28515625" style="28" customWidth="1"/>
    <col min="7432" max="7432" width="3.140625" style="28" customWidth="1"/>
    <col min="7433" max="7433" width="35.5703125" style="28" customWidth="1"/>
    <col min="7434" max="7434" width="3.42578125" style="28" customWidth="1"/>
    <col min="7435" max="7435" width="15" style="28" customWidth="1"/>
    <col min="7436" max="7436" width="3.42578125" style="28" customWidth="1"/>
    <col min="7437" max="7437" width="3.140625" style="28" customWidth="1"/>
    <col min="7438" max="7438" width="35.5703125" style="28" customWidth="1"/>
    <col min="7439" max="7439" width="3.42578125" style="28" customWidth="1"/>
    <col min="7440" max="7440" width="15" style="28" customWidth="1"/>
    <col min="7441" max="7441" width="4" style="28" bestFit="1" customWidth="1"/>
    <col min="7442" max="7442" width="3.7109375" style="28" customWidth="1"/>
    <col min="7443" max="7443" width="35.5703125" style="28" customWidth="1"/>
    <col min="7444" max="7444" width="3.42578125" style="28" customWidth="1"/>
    <col min="7445" max="7445" width="19.7109375" style="28" customWidth="1"/>
    <col min="7446" max="7446" width="3.7109375" style="28" customWidth="1"/>
    <col min="7447" max="7447" width="3.140625" style="28" customWidth="1"/>
    <col min="7448" max="7448" width="35.140625" style="28" customWidth="1"/>
    <col min="7449" max="7449" width="4" style="28" customWidth="1"/>
    <col min="7450" max="7450" width="18.28515625" style="28" customWidth="1"/>
    <col min="7451" max="7451" width="4.28515625" style="28" customWidth="1"/>
    <col min="7452" max="7680" width="11.42578125" style="28"/>
    <col min="7681" max="7681" width="23.5703125" style="28" customWidth="1"/>
    <col min="7682" max="7682" width="2.28515625" style="28" customWidth="1"/>
    <col min="7683" max="7683" width="1.7109375" style="28" customWidth="1"/>
    <col min="7684" max="7684" width="4" style="28" customWidth="1"/>
    <col min="7685" max="7685" width="3.140625" style="28" customWidth="1"/>
    <col min="7686" max="7686" width="16.5703125" style="28" customWidth="1"/>
    <col min="7687" max="7687" width="3.28515625" style="28" customWidth="1"/>
    <col min="7688" max="7688" width="3.140625" style="28" customWidth="1"/>
    <col min="7689" max="7689" width="35.5703125" style="28" customWidth="1"/>
    <col min="7690" max="7690" width="3.42578125" style="28" customWidth="1"/>
    <col min="7691" max="7691" width="15" style="28" customWidth="1"/>
    <col min="7692" max="7692" width="3.42578125" style="28" customWidth="1"/>
    <col min="7693" max="7693" width="3.140625" style="28" customWidth="1"/>
    <col min="7694" max="7694" width="35.5703125" style="28" customWidth="1"/>
    <col min="7695" max="7695" width="3.42578125" style="28" customWidth="1"/>
    <col min="7696" max="7696" width="15" style="28" customWidth="1"/>
    <col min="7697" max="7697" width="4" style="28" bestFit="1" customWidth="1"/>
    <col min="7698" max="7698" width="3.7109375" style="28" customWidth="1"/>
    <col min="7699" max="7699" width="35.5703125" style="28" customWidth="1"/>
    <col min="7700" max="7700" width="3.42578125" style="28" customWidth="1"/>
    <col min="7701" max="7701" width="19.7109375" style="28" customWidth="1"/>
    <col min="7702" max="7702" width="3.7109375" style="28" customWidth="1"/>
    <col min="7703" max="7703" width="3.140625" style="28" customWidth="1"/>
    <col min="7704" max="7704" width="35.140625" style="28" customWidth="1"/>
    <col min="7705" max="7705" width="4" style="28" customWidth="1"/>
    <col min="7706" max="7706" width="18.28515625" style="28" customWidth="1"/>
    <col min="7707" max="7707" width="4.28515625" style="28" customWidth="1"/>
    <col min="7708" max="7936" width="11.42578125" style="28"/>
    <col min="7937" max="7937" width="23.5703125" style="28" customWidth="1"/>
    <col min="7938" max="7938" width="2.28515625" style="28" customWidth="1"/>
    <col min="7939" max="7939" width="1.7109375" style="28" customWidth="1"/>
    <col min="7940" max="7940" width="4" style="28" customWidth="1"/>
    <col min="7941" max="7941" width="3.140625" style="28" customWidth="1"/>
    <col min="7942" max="7942" width="16.5703125" style="28" customWidth="1"/>
    <col min="7943" max="7943" width="3.28515625" style="28" customWidth="1"/>
    <col min="7944" max="7944" width="3.140625" style="28" customWidth="1"/>
    <col min="7945" max="7945" width="35.5703125" style="28" customWidth="1"/>
    <col min="7946" max="7946" width="3.42578125" style="28" customWidth="1"/>
    <col min="7947" max="7947" width="15" style="28" customWidth="1"/>
    <col min="7948" max="7948" width="3.42578125" style="28" customWidth="1"/>
    <col min="7949" max="7949" width="3.140625" style="28" customWidth="1"/>
    <col min="7950" max="7950" width="35.5703125" style="28" customWidth="1"/>
    <col min="7951" max="7951" width="3.42578125" style="28" customWidth="1"/>
    <col min="7952" max="7952" width="15" style="28" customWidth="1"/>
    <col min="7953" max="7953" width="4" style="28" bestFit="1" customWidth="1"/>
    <col min="7954" max="7954" width="3.7109375" style="28" customWidth="1"/>
    <col min="7955" max="7955" width="35.5703125" style="28" customWidth="1"/>
    <col min="7956" max="7956" width="3.42578125" style="28" customWidth="1"/>
    <col min="7957" max="7957" width="19.7109375" style="28" customWidth="1"/>
    <col min="7958" max="7958" width="3.7109375" style="28" customWidth="1"/>
    <col min="7959" max="7959" width="3.140625" style="28" customWidth="1"/>
    <col min="7960" max="7960" width="35.140625" style="28" customWidth="1"/>
    <col min="7961" max="7961" width="4" style="28" customWidth="1"/>
    <col min="7962" max="7962" width="18.28515625" style="28" customWidth="1"/>
    <col min="7963" max="7963" width="4.28515625" style="28" customWidth="1"/>
    <col min="7964" max="8192" width="11.42578125" style="28"/>
    <col min="8193" max="8193" width="23.5703125" style="28" customWidth="1"/>
    <col min="8194" max="8194" width="2.28515625" style="28" customWidth="1"/>
    <col min="8195" max="8195" width="1.7109375" style="28" customWidth="1"/>
    <col min="8196" max="8196" width="4" style="28" customWidth="1"/>
    <col min="8197" max="8197" width="3.140625" style="28" customWidth="1"/>
    <col min="8198" max="8198" width="16.5703125" style="28" customWidth="1"/>
    <col min="8199" max="8199" width="3.28515625" style="28" customWidth="1"/>
    <col min="8200" max="8200" width="3.140625" style="28" customWidth="1"/>
    <col min="8201" max="8201" width="35.5703125" style="28" customWidth="1"/>
    <col min="8202" max="8202" width="3.42578125" style="28" customWidth="1"/>
    <col min="8203" max="8203" width="15" style="28" customWidth="1"/>
    <col min="8204" max="8204" width="3.42578125" style="28" customWidth="1"/>
    <col min="8205" max="8205" width="3.140625" style="28" customWidth="1"/>
    <col min="8206" max="8206" width="35.5703125" style="28" customWidth="1"/>
    <col min="8207" max="8207" width="3.42578125" style="28" customWidth="1"/>
    <col min="8208" max="8208" width="15" style="28" customWidth="1"/>
    <col min="8209" max="8209" width="4" style="28" bestFit="1" customWidth="1"/>
    <col min="8210" max="8210" width="3.7109375" style="28" customWidth="1"/>
    <col min="8211" max="8211" width="35.5703125" style="28" customWidth="1"/>
    <col min="8212" max="8212" width="3.42578125" style="28" customWidth="1"/>
    <col min="8213" max="8213" width="19.7109375" style="28" customWidth="1"/>
    <col min="8214" max="8214" width="3.7109375" style="28" customWidth="1"/>
    <col min="8215" max="8215" width="3.140625" style="28" customWidth="1"/>
    <col min="8216" max="8216" width="35.140625" style="28" customWidth="1"/>
    <col min="8217" max="8217" width="4" style="28" customWidth="1"/>
    <col min="8218" max="8218" width="18.28515625" style="28" customWidth="1"/>
    <col min="8219" max="8219" width="4.28515625" style="28" customWidth="1"/>
    <col min="8220" max="8448" width="11.42578125" style="28"/>
    <col min="8449" max="8449" width="23.5703125" style="28" customWidth="1"/>
    <col min="8450" max="8450" width="2.28515625" style="28" customWidth="1"/>
    <col min="8451" max="8451" width="1.7109375" style="28" customWidth="1"/>
    <col min="8452" max="8452" width="4" style="28" customWidth="1"/>
    <col min="8453" max="8453" width="3.140625" style="28" customWidth="1"/>
    <col min="8454" max="8454" width="16.5703125" style="28" customWidth="1"/>
    <col min="8455" max="8455" width="3.28515625" style="28" customWidth="1"/>
    <col min="8456" max="8456" width="3.140625" style="28" customWidth="1"/>
    <col min="8457" max="8457" width="35.5703125" style="28" customWidth="1"/>
    <col min="8458" max="8458" width="3.42578125" style="28" customWidth="1"/>
    <col min="8459" max="8459" width="15" style="28" customWidth="1"/>
    <col min="8460" max="8460" width="3.42578125" style="28" customWidth="1"/>
    <col min="8461" max="8461" width="3.140625" style="28" customWidth="1"/>
    <col min="8462" max="8462" width="35.5703125" style="28" customWidth="1"/>
    <col min="8463" max="8463" width="3.42578125" style="28" customWidth="1"/>
    <col min="8464" max="8464" width="15" style="28" customWidth="1"/>
    <col min="8465" max="8465" width="4" style="28" bestFit="1" customWidth="1"/>
    <col min="8466" max="8466" width="3.7109375" style="28" customWidth="1"/>
    <col min="8467" max="8467" width="35.5703125" style="28" customWidth="1"/>
    <col min="8468" max="8468" width="3.42578125" style="28" customWidth="1"/>
    <col min="8469" max="8469" width="19.7109375" style="28" customWidth="1"/>
    <col min="8470" max="8470" width="3.7109375" style="28" customWidth="1"/>
    <col min="8471" max="8471" width="3.140625" style="28" customWidth="1"/>
    <col min="8472" max="8472" width="35.140625" style="28" customWidth="1"/>
    <col min="8473" max="8473" width="4" style="28" customWidth="1"/>
    <col min="8474" max="8474" width="18.28515625" style="28" customWidth="1"/>
    <col min="8475" max="8475" width="4.28515625" style="28" customWidth="1"/>
    <col min="8476" max="8704" width="11.42578125" style="28"/>
    <col min="8705" max="8705" width="23.5703125" style="28" customWidth="1"/>
    <col min="8706" max="8706" width="2.28515625" style="28" customWidth="1"/>
    <col min="8707" max="8707" width="1.7109375" style="28" customWidth="1"/>
    <col min="8708" max="8708" width="4" style="28" customWidth="1"/>
    <col min="8709" max="8709" width="3.140625" style="28" customWidth="1"/>
    <col min="8710" max="8710" width="16.5703125" style="28" customWidth="1"/>
    <col min="8711" max="8711" width="3.28515625" style="28" customWidth="1"/>
    <col min="8712" max="8712" width="3.140625" style="28" customWidth="1"/>
    <col min="8713" max="8713" width="35.5703125" style="28" customWidth="1"/>
    <col min="8714" max="8714" width="3.42578125" style="28" customWidth="1"/>
    <col min="8715" max="8715" width="15" style="28" customWidth="1"/>
    <col min="8716" max="8716" width="3.42578125" style="28" customWidth="1"/>
    <col min="8717" max="8717" width="3.140625" style="28" customWidth="1"/>
    <col min="8718" max="8718" width="35.5703125" style="28" customWidth="1"/>
    <col min="8719" max="8719" width="3.42578125" style="28" customWidth="1"/>
    <col min="8720" max="8720" width="15" style="28" customWidth="1"/>
    <col min="8721" max="8721" width="4" style="28" bestFit="1" customWidth="1"/>
    <col min="8722" max="8722" width="3.7109375" style="28" customWidth="1"/>
    <col min="8723" max="8723" width="35.5703125" style="28" customWidth="1"/>
    <col min="8724" max="8724" width="3.42578125" style="28" customWidth="1"/>
    <col min="8725" max="8725" width="19.7109375" style="28" customWidth="1"/>
    <col min="8726" max="8726" width="3.7109375" style="28" customWidth="1"/>
    <col min="8727" max="8727" width="3.140625" style="28" customWidth="1"/>
    <col min="8728" max="8728" width="35.140625" style="28" customWidth="1"/>
    <col min="8729" max="8729" width="4" style="28" customWidth="1"/>
    <col min="8730" max="8730" width="18.28515625" style="28" customWidth="1"/>
    <col min="8731" max="8731" width="4.28515625" style="28" customWidth="1"/>
    <col min="8732" max="8960" width="11.42578125" style="28"/>
    <col min="8961" max="8961" width="23.5703125" style="28" customWidth="1"/>
    <col min="8962" max="8962" width="2.28515625" style="28" customWidth="1"/>
    <col min="8963" max="8963" width="1.7109375" style="28" customWidth="1"/>
    <col min="8964" max="8964" width="4" style="28" customWidth="1"/>
    <col min="8965" max="8965" width="3.140625" style="28" customWidth="1"/>
    <col min="8966" max="8966" width="16.5703125" style="28" customWidth="1"/>
    <col min="8967" max="8967" width="3.28515625" style="28" customWidth="1"/>
    <col min="8968" max="8968" width="3.140625" style="28" customWidth="1"/>
    <col min="8969" max="8969" width="35.5703125" style="28" customWidth="1"/>
    <col min="8970" max="8970" width="3.42578125" style="28" customWidth="1"/>
    <col min="8971" max="8971" width="15" style="28" customWidth="1"/>
    <col min="8972" max="8972" width="3.42578125" style="28" customWidth="1"/>
    <col min="8973" max="8973" width="3.140625" style="28" customWidth="1"/>
    <col min="8974" max="8974" width="35.5703125" style="28" customWidth="1"/>
    <col min="8975" max="8975" width="3.42578125" style="28" customWidth="1"/>
    <col min="8976" max="8976" width="15" style="28" customWidth="1"/>
    <col min="8977" max="8977" width="4" style="28" bestFit="1" customWidth="1"/>
    <col min="8978" max="8978" width="3.7109375" style="28" customWidth="1"/>
    <col min="8979" max="8979" width="35.5703125" style="28" customWidth="1"/>
    <col min="8980" max="8980" width="3.42578125" style="28" customWidth="1"/>
    <col min="8981" max="8981" width="19.7109375" style="28" customWidth="1"/>
    <col min="8982" max="8982" width="3.7109375" style="28" customWidth="1"/>
    <col min="8983" max="8983" width="3.140625" style="28" customWidth="1"/>
    <col min="8984" max="8984" width="35.140625" style="28" customWidth="1"/>
    <col min="8985" max="8985" width="4" style="28" customWidth="1"/>
    <col min="8986" max="8986" width="18.28515625" style="28" customWidth="1"/>
    <col min="8987" max="8987" width="4.28515625" style="28" customWidth="1"/>
    <col min="8988" max="9216" width="11.42578125" style="28"/>
    <col min="9217" max="9217" width="23.5703125" style="28" customWidth="1"/>
    <col min="9218" max="9218" width="2.28515625" style="28" customWidth="1"/>
    <col min="9219" max="9219" width="1.7109375" style="28" customWidth="1"/>
    <col min="9220" max="9220" width="4" style="28" customWidth="1"/>
    <col min="9221" max="9221" width="3.140625" style="28" customWidth="1"/>
    <col min="9222" max="9222" width="16.5703125" style="28" customWidth="1"/>
    <col min="9223" max="9223" width="3.28515625" style="28" customWidth="1"/>
    <col min="9224" max="9224" width="3.140625" style="28" customWidth="1"/>
    <col min="9225" max="9225" width="35.5703125" style="28" customWidth="1"/>
    <col min="9226" max="9226" width="3.42578125" style="28" customWidth="1"/>
    <col min="9227" max="9227" width="15" style="28" customWidth="1"/>
    <col min="9228" max="9228" width="3.42578125" style="28" customWidth="1"/>
    <col min="9229" max="9229" width="3.140625" style="28" customWidth="1"/>
    <col min="9230" max="9230" width="35.5703125" style="28" customWidth="1"/>
    <col min="9231" max="9231" width="3.42578125" style="28" customWidth="1"/>
    <col min="9232" max="9232" width="15" style="28" customWidth="1"/>
    <col min="9233" max="9233" width="4" style="28" bestFit="1" customWidth="1"/>
    <col min="9234" max="9234" width="3.7109375" style="28" customWidth="1"/>
    <col min="9235" max="9235" width="35.5703125" style="28" customWidth="1"/>
    <col min="9236" max="9236" width="3.42578125" style="28" customWidth="1"/>
    <col min="9237" max="9237" width="19.7109375" style="28" customWidth="1"/>
    <col min="9238" max="9238" width="3.7109375" style="28" customWidth="1"/>
    <col min="9239" max="9239" width="3.140625" style="28" customWidth="1"/>
    <col min="9240" max="9240" width="35.140625" style="28" customWidth="1"/>
    <col min="9241" max="9241" width="4" style="28" customWidth="1"/>
    <col min="9242" max="9242" width="18.28515625" style="28" customWidth="1"/>
    <col min="9243" max="9243" width="4.28515625" style="28" customWidth="1"/>
    <col min="9244" max="9472" width="11.42578125" style="28"/>
    <col min="9473" max="9473" width="23.5703125" style="28" customWidth="1"/>
    <col min="9474" max="9474" width="2.28515625" style="28" customWidth="1"/>
    <col min="9475" max="9475" width="1.7109375" style="28" customWidth="1"/>
    <col min="9476" max="9476" width="4" style="28" customWidth="1"/>
    <col min="9477" max="9477" width="3.140625" style="28" customWidth="1"/>
    <col min="9478" max="9478" width="16.5703125" style="28" customWidth="1"/>
    <col min="9479" max="9479" width="3.28515625" style="28" customWidth="1"/>
    <col min="9480" max="9480" width="3.140625" style="28" customWidth="1"/>
    <col min="9481" max="9481" width="35.5703125" style="28" customWidth="1"/>
    <col min="9482" max="9482" width="3.42578125" style="28" customWidth="1"/>
    <col min="9483" max="9483" width="15" style="28" customWidth="1"/>
    <col min="9484" max="9484" width="3.42578125" style="28" customWidth="1"/>
    <col min="9485" max="9485" width="3.140625" style="28" customWidth="1"/>
    <col min="9486" max="9486" width="35.5703125" style="28" customWidth="1"/>
    <col min="9487" max="9487" width="3.42578125" style="28" customWidth="1"/>
    <col min="9488" max="9488" width="15" style="28" customWidth="1"/>
    <col min="9489" max="9489" width="4" style="28" bestFit="1" customWidth="1"/>
    <col min="9490" max="9490" width="3.7109375" style="28" customWidth="1"/>
    <col min="9491" max="9491" width="35.5703125" style="28" customWidth="1"/>
    <col min="9492" max="9492" width="3.42578125" style="28" customWidth="1"/>
    <col min="9493" max="9493" width="19.7109375" style="28" customWidth="1"/>
    <col min="9494" max="9494" width="3.7109375" style="28" customWidth="1"/>
    <col min="9495" max="9495" width="3.140625" style="28" customWidth="1"/>
    <col min="9496" max="9496" width="35.140625" style="28" customWidth="1"/>
    <col min="9497" max="9497" width="4" style="28" customWidth="1"/>
    <col min="9498" max="9498" width="18.28515625" style="28" customWidth="1"/>
    <col min="9499" max="9499" width="4.28515625" style="28" customWidth="1"/>
    <col min="9500" max="9728" width="11.42578125" style="28"/>
    <col min="9729" max="9729" width="23.5703125" style="28" customWidth="1"/>
    <col min="9730" max="9730" width="2.28515625" style="28" customWidth="1"/>
    <col min="9731" max="9731" width="1.7109375" style="28" customWidth="1"/>
    <col min="9732" max="9732" width="4" style="28" customWidth="1"/>
    <col min="9733" max="9733" width="3.140625" style="28" customWidth="1"/>
    <col min="9734" max="9734" width="16.5703125" style="28" customWidth="1"/>
    <col min="9735" max="9735" width="3.28515625" style="28" customWidth="1"/>
    <col min="9736" max="9736" width="3.140625" style="28" customWidth="1"/>
    <col min="9737" max="9737" width="35.5703125" style="28" customWidth="1"/>
    <col min="9738" max="9738" width="3.42578125" style="28" customWidth="1"/>
    <col min="9739" max="9739" width="15" style="28" customWidth="1"/>
    <col min="9740" max="9740" width="3.42578125" style="28" customWidth="1"/>
    <col min="9741" max="9741" width="3.140625" style="28" customWidth="1"/>
    <col min="9742" max="9742" width="35.5703125" style="28" customWidth="1"/>
    <col min="9743" max="9743" width="3.42578125" style="28" customWidth="1"/>
    <col min="9744" max="9744" width="15" style="28" customWidth="1"/>
    <col min="9745" max="9745" width="4" style="28" bestFit="1" customWidth="1"/>
    <col min="9746" max="9746" width="3.7109375" style="28" customWidth="1"/>
    <col min="9747" max="9747" width="35.5703125" style="28" customWidth="1"/>
    <col min="9748" max="9748" width="3.42578125" style="28" customWidth="1"/>
    <col min="9749" max="9749" width="19.7109375" style="28" customWidth="1"/>
    <col min="9750" max="9750" width="3.7109375" style="28" customWidth="1"/>
    <col min="9751" max="9751" width="3.140625" style="28" customWidth="1"/>
    <col min="9752" max="9752" width="35.140625" style="28" customWidth="1"/>
    <col min="9753" max="9753" width="4" style="28" customWidth="1"/>
    <col min="9754" max="9754" width="18.28515625" style="28" customWidth="1"/>
    <col min="9755" max="9755" width="4.28515625" style="28" customWidth="1"/>
    <col min="9756" max="9984" width="11.42578125" style="28"/>
    <col min="9985" max="9985" width="23.5703125" style="28" customWidth="1"/>
    <col min="9986" max="9986" width="2.28515625" style="28" customWidth="1"/>
    <col min="9987" max="9987" width="1.7109375" style="28" customWidth="1"/>
    <col min="9988" max="9988" width="4" style="28" customWidth="1"/>
    <col min="9989" max="9989" width="3.140625" style="28" customWidth="1"/>
    <col min="9990" max="9990" width="16.5703125" style="28" customWidth="1"/>
    <col min="9991" max="9991" width="3.28515625" style="28" customWidth="1"/>
    <col min="9992" max="9992" width="3.140625" style="28" customWidth="1"/>
    <col min="9993" max="9993" width="35.5703125" style="28" customWidth="1"/>
    <col min="9994" max="9994" width="3.42578125" style="28" customWidth="1"/>
    <col min="9995" max="9995" width="15" style="28" customWidth="1"/>
    <col min="9996" max="9996" width="3.42578125" style="28" customWidth="1"/>
    <col min="9997" max="9997" width="3.140625" style="28" customWidth="1"/>
    <col min="9998" max="9998" width="35.5703125" style="28" customWidth="1"/>
    <col min="9999" max="9999" width="3.42578125" style="28" customWidth="1"/>
    <col min="10000" max="10000" width="15" style="28" customWidth="1"/>
    <col min="10001" max="10001" width="4" style="28" bestFit="1" customWidth="1"/>
    <col min="10002" max="10002" width="3.7109375" style="28" customWidth="1"/>
    <col min="10003" max="10003" width="35.5703125" style="28" customWidth="1"/>
    <col min="10004" max="10004" width="3.42578125" style="28" customWidth="1"/>
    <col min="10005" max="10005" width="19.7109375" style="28" customWidth="1"/>
    <col min="10006" max="10006" width="3.7109375" style="28" customWidth="1"/>
    <col min="10007" max="10007" width="3.140625" style="28" customWidth="1"/>
    <col min="10008" max="10008" width="35.140625" style="28" customWidth="1"/>
    <col min="10009" max="10009" width="4" style="28" customWidth="1"/>
    <col min="10010" max="10010" width="18.28515625" style="28" customWidth="1"/>
    <col min="10011" max="10011" width="4.28515625" style="28" customWidth="1"/>
    <col min="10012" max="10240" width="11.42578125" style="28"/>
    <col min="10241" max="10241" width="23.5703125" style="28" customWidth="1"/>
    <col min="10242" max="10242" width="2.28515625" style="28" customWidth="1"/>
    <col min="10243" max="10243" width="1.7109375" style="28" customWidth="1"/>
    <col min="10244" max="10244" width="4" style="28" customWidth="1"/>
    <col min="10245" max="10245" width="3.140625" style="28" customWidth="1"/>
    <col min="10246" max="10246" width="16.5703125" style="28" customWidth="1"/>
    <col min="10247" max="10247" width="3.28515625" style="28" customWidth="1"/>
    <col min="10248" max="10248" width="3.140625" style="28" customWidth="1"/>
    <col min="10249" max="10249" width="35.5703125" style="28" customWidth="1"/>
    <col min="10250" max="10250" width="3.42578125" style="28" customWidth="1"/>
    <col min="10251" max="10251" width="15" style="28" customWidth="1"/>
    <col min="10252" max="10252" width="3.42578125" style="28" customWidth="1"/>
    <col min="10253" max="10253" width="3.140625" style="28" customWidth="1"/>
    <col min="10254" max="10254" width="35.5703125" style="28" customWidth="1"/>
    <col min="10255" max="10255" width="3.42578125" style="28" customWidth="1"/>
    <col min="10256" max="10256" width="15" style="28" customWidth="1"/>
    <col min="10257" max="10257" width="4" style="28" bestFit="1" customWidth="1"/>
    <col min="10258" max="10258" width="3.7109375" style="28" customWidth="1"/>
    <col min="10259" max="10259" width="35.5703125" style="28" customWidth="1"/>
    <col min="10260" max="10260" width="3.42578125" style="28" customWidth="1"/>
    <col min="10261" max="10261" width="19.7109375" style="28" customWidth="1"/>
    <col min="10262" max="10262" width="3.7109375" style="28" customWidth="1"/>
    <col min="10263" max="10263" width="3.140625" style="28" customWidth="1"/>
    <col min="10264" max="10264" width="35.140625" style="28" customWidth="1"/>
    <col min="10265" max="10265" width="4" style="28" customWidth="1"/>
    <col min="10266" max="10266" width="18.28515625" style="28" customWidth="1"/>
    <col min="10267" max="10267" width="4.28515625" style="28" customWidth="1"/>
    <col min="10268" max="10496" width="11.42578125" style="28"/>
    <col min="10497" max="10497" width="23.5703125" style="28" customWidth="1"/>
    <col min="10498" max="10498" width="2.28515625" style="28" customWidth="1"/>
    <col min="10499" max="10499" width="1.7109375" style="28" customWidth="1"/>
    <col min="10500" max="10500" width="4" style="28" customWidth="1"/>
    <col min="10501" max="10501" width="3.140625" style="28" customWidth="1"/>
    <col min="10502" max="10502" width="16.5703125" style="28" customWidth="1"/>
    <col min="10503" max="10503" width="3.28515625" style="28" customWidth="1"/>
    <col min="10504" max="10504" width="3.140625" style="28" customWidth="1"/>
    <col min="10505" max="10505" width="35.5703125" style="28" customWidth="1"/>
    <col min="10506" max="10506" width="3.42578125" style="28" customWidth="1"/>
    <col min="10507" max="10507" width="15" style="28" customWidth="1"/>
    <col min="10508" max="10508" width="3.42578125" style="28" customWidth="1"/>
    <col min="10509" max="10509" width="3.140625" style="28" customWidth="1"/>
    <col min="10510" max="10510" width="35.5703125" style="28" customWidth="1"/>
    <col min="10511" max="10511" width="3.42578125" style="28" customWidth="1"/>
    <col min="10512" max="10512" width="15" style="28" customWidth="1"/>
    <col min="10513" max="10513" width="4" style="28" bestFit="1" customWidth="1"/>
    <col min="10514" max="10514" width="3.7109375" style="28" customWidth="1"/>
    <col min="10515" max="10515" width="35.5703125" style="28" customWidth="1"/>
    <col min="10516" max="10516" width="3.42578125" style="28" customWidth="1"/>
    <col min="10517" max="10517" width="19.7109375" style="28" customWidth="1"/>
    <col min="10518" max="10518" width="3.7109375" style="28" customWidth="1"/>
    <col min="10519" max="10519" width="3.140625" style="28" customWidth="1"/>
    <col min="10520" max="10520" width="35.140625" style="28" customWidth="1"/>
    <col min="10521" max="10521" width="4" style="28" customWidth="1"/>
    <col min="10522" max="10522" width="18.28515625" style="28" customWidth="1"/>
    <col min="10523" max="10523" width="4.28515625" style="28" customWidth="1"/>
    <col min="10524" max="10752" width="11.42578125" style="28"/>
    <col min="10753" max="10753" width="23.5703125" style="28" customWidth="1"/>
    <col min="10754" max="10754" width="2.28515625" style="28" customWidth="1"/>
    <col min="10755" max="10755" width="1.7109375" style="28" customWidth="1"/>
    <col min="10756" max="10756" width="4" style="28" customWidth="1"/>
    <col min="10757" max="10757" width="3.140625" style="28" customWidth="1"/>
    <col min="10758" max="10758" width="16.5703125" style="28" customWidth="1"/>
    <col min="10759" max="10759" width="3.28515625" style="28" customWidth="1"/>
    <col min="10760" max="10760" width="3.140625" style="28" customWidth="1"/>
    <col min="10761" max="10761" width="35.5703125" style="28" customWidth="1"/>
    <col min="10762" max="10762" width="3.42578125" style="28" customWidth="1"/>
    <col min="10763" max="10763" width="15" style="28" customWidth="1"/>
    <col min="10764" max="10764" width="3.42578125" style="28" customWidth="1"/>
    <col min="10765" max="10765" width="3.140625" style="28" customWidth="1"/>
    <col min="10766" max="10766" width="35.5703125" style="28" customWidth="1"/>
    <col min="10767" max="10767" width="3.42578125" style="28" customWidth="1"/>
    <col min="10768" max="10768" width="15" style="28" customWidth="1"/>
    <col min="10769" max="10769" width="4" style="28" bestFit="1" customWidth="1"/>
    <col min="10770" max="10770" width="3.7109375" style="28" customWidth="1"/>
    <col min="10771" max="10771" width="35.5703125" style="28" customWidth="1"/>
    <col min="10772" max="10772" width="3.42578125" style="28" customWidth="1"/>
    <col min="10773" max="10773" width="19.7109375" style="28" customWidth="1"/>
    <col min="10774" max="10774" width="3.7109375" style="28" customWidth="1"/>
    <col min="10775" max="10775" width="3.140625" style="28" customWidth="1"/>
    <col min="10776" max="10776" width="35.140625" style="28" customWidth="1"/>
    <col min="10777" max="10777" width="4" style="28" customWidth="1"/>
    <col min="10778" max="10778" width="18.28515625" style="28" customWidth="1"/>
    <col min="10779" max="10779" width="4.28515625" style="28" customWidth="1"/>
    <col min="10780" max="11008" width="11.42578125" style="28"/>
    <col min="11009" max="11009" width="23.5703125" style="28" customWidth="1"/>
    <col min="11010" max="11010" width="2.28515625" style="28" customWidth="1"/>
    <col min="11011" max="11011" width="1.7109375" style="28" customWidth="1"/>
    <col min="11012" max="11012" width="4" style="28" customWidth="1"/>
    <col min="11013" max="11013" width="3.140625" style="28" customWidth="1"/>
    <col min="11014" max="11014" width="16.5703125" style="28" customWidth="1"/>
    <col min="11015" max="11015" width="3.28515625" style="28" customWidth="1"/>
    <col min="11016" max="11016" width="3.140625" style="28" customWidth="1"/>
    <col min="11017" max="11017" width="35.5703125" style="28" customWidth="1"/>
    <col min="11018" max="11018" width="3.42578125" style="28" customWidth="1"/>
    <col min="11019" max="11019" width="15" style="28" customWidth="1"/>
    <col min="11020" max="11020" width="3.42578125" style="28" customWidth="1"/>
    <col min="11021" max="11021" width="3.140625" style="28" customWidth="1"/>
    <col min="11022" max="11022" width="35.5703125" style="28" customWidth="1"/>
    <col min="11023" max="11023" width="3.42578125" style="28" customWidth="1"/>
    <col min="11024" max="11024" width="15" style="28" customWidth="1"/>
    <col min="11025" max="11025" width="4" style="28" bestFit="1" customWidth="1"/>
    <col min="11026" max="11026" width="3.7109375" style="28" customWidth="1"/>
    <col min="11027" max="11027" width="35.5703125" style="28" customWidth="1"/>
    <col min="11028" max="11028" width="3.42578125" style="28" customWidth="1"/>
    <col min="11029" max="11029" width="19.7109375" style="28" customWidth="1"/>
    <col min="11030" max="11030" width="3.7109375" style="28" customWidth="1"/>
    <col min="11031" max="11031" width="3.140625" style="28" customWidth="1"/>
    <col min="11032" max="11032" width="35.140625" style="28" customWidth="1"/>
    <col min="11033" max="11033" width="4" style="28" customWidth="1"/>
    <col min="11034" max="11034" width="18.28515625" style="28" customWidth="1"/>
    <col min="11035" max="11035" width="4.28515625" style="28" customWidth="1"/>
    <col min="11036" max="11264" width="11.42578125" style="28"/>
    <col min="11265" max="11265" width="23.5703125" style="28" customWidth="1"/>
    <col min="11266" max="11266" width="2.28515625" style="28" customWidth="1"/>
    <col min="11267" max="11267" width="1.7109375" style="28" customWidth="1"/>
    <col min="11268" max="11268" width="4" style="28" customWidth="1"/>
    <col min="11269" max="11269" width="3.140625" style="28" customWidth="1"/>
    <col min="11270" max="11270" width="16.5703125" style="28" customWidth="1"/>
    <col min="11271" max="11271" width="3.28515625" style="28" customWidth="1"/>
    <col min="11272" max="11272" width="3.140625" style="28" customWidth="1"/>
    <col min="11273" max="11273" width="35.5703125" style="28" customWidth="1"/>
    <col min="11274" max="11274" width="3.42578125" style="28" customWidth="1"/>
    <col min="11275" max="11275" width="15" style="28" customWidth="1"/>
    <col min="11276" max="11276" width="3.42578125" style="28" customWidth="1"/>
    <col min="11277" max="11277" width="3.140625" style="28" customWidth="1"/>
    <col min="11278" max="11278" width="35.5703125" style="28" customWidth="1"/>
    <col min="11279" max="11279" width="3.42578125" style="28" customWidth="1"/>
    <col min="11280" max="11280" width="15" style="28" customWidth="1"/>
    <col min="11281" max="11281" width="4" style="28" bestFit="1" customWidth="1"/>
    <col min="11282" max="11282" width="3.7109375" style="28" customWidth="1"/>
    <col min="11283" max="11283" width="35.5703125" style="28" customWidth="1"/>
    <col min="11284" max="11284" width="3.42578125" style="28" customWidth="1"/>
    <col min="11285" max="11285" width="19.7109375" style="28" customWidth="1"/>
    <col min="11286" max="11286" width="3.7109375" style="28" customWidth="1"/>
    <col min="11287" max="11287" width="3.140625" style="28" customWidth="1"/>
    <col min="11288" max="11288" width="35.140625" style="28" customWidth="1"/>
    <col min="11289" max="11289" width="4" style="28" customWidth="1"/>
    <col min="11290" max="11290" width="18.28515625" style="28" customWidth="1"/>
    <col min="11291" max="11291" width="4.28515625" style="28" customWidth="1"/>
    <col min="11292" max="11520" width="11.42578125" style="28"/>
    <col min="11521" max="11521" width="23.5703125" style="28" customWidth="1"/>
    <col min="11522" max="11522" width="2.28515625" style="28" customWidth="1"/>
    <col min="11523" max="11523" width="1.7109375" style="28" customWidth="1"/>
    <col min="11524" max="11524" width="4" style="28" customWidth="1"/>
    <col min="11525" max="11525" width="3.140625" style="28" customWidth="1"/>
    <col min="11526" max="11526" width="16.5703125" style="28" customWidth="1"/>
    <col min="11527" max="11527" width="3.28515625" style="28" customWidth="1"/>
    <col min="11528" max="11528" width="3.140625" style="28" customWidth="1"/>
    <col min="11529" max="11529" width="35.5703125" style="28" customWidth="1"/>
    <col min="11530" max="11530" width="3.42578125" style="28" customWidth="1"/>
    <col min="11531" max="11531" width="15" style="28" customWidth="1"/>
    <col min="11532" max="11532" width="3.42578125" style="28" customWidth="1"/>
    <col min="11533" max="11533" width="3.140625" style="28" customWidth="1"/>
    <col min="11534" max="11534" width="35.5703125" style="28" customWidth="1"/>
    <col min="11535" max="11535" width="3.42578125" style="28" customWidth="1"/>
    <col min="11536" max="11536" width="15" style="28" customWidth="1"/>
    <col min="11537" max="11537" width="4" style="28" bestFit="1" customWidth="1"/>
    <col min="11538" max="11538" width="3.7109375" style="28" customWidth="1"/>
    <col min="11539" max="11539" width="35.5703125" style="28" customWidth="1"/>
    <col min="11540" max="11540" width="3.42578125" style="28" customWidth="1"/>
    <col min="11541" max="11541" width="19.7109375" style="28" customWidth="1"/>
    <col min="11542" max="11542" width="3.7109375" style="28" customWidth="1"/>
    <col min="11543" max="11543" width="3.140625" style="28" customWidth="1"/>
    <col min="11544" max="11544" width="35.140625" style="28" customWidth="1"/>
    <col min="11545" max="11545" width="4" style="28" customWidth="1"/>
    <col min="11546" max="11546" width="18.28515625" style="28" customWidth="1"/>
    <col min="11547" max="11547" width="4.28515625" style="28" customWidth="1"/>
    <col min="11548" max="11776" width="11.42578125" style="28"/>
    <col min="11777" max="11777" width="23.5703125" style="28" customWidth="1"/>
    <col min="11778" max="11778" width="2.28515625" style="28" customWidth="1"/>
    <col min="11779" max="11779" width="1.7109375" style="28" customWidth="1"/>
    <col min="11780" max="11780" width="4" style="28" customWidth="1"/>
    <col min="11781" max="11781" width="3.140625" style="28" customWidth="1"/>
    <col min="11782" max="11782" width="16.5703125" style="28" customWidth="1"/>
    <col min="11783" max="11783" width="3.28515625" style="28" customWidth="1"/>
    <col min="11784" max="11784" width="3.140625" style="28" customWidth="1"/>
    <col min="11785" max="11785" width="35.5703125" style="28" customWidth="1"/>
    <col min="11786" max="11786" width="3.42578125" style="28" customWidth="1"/>
    <col min="11787" max="11787" width="15" style="28" customWidth="1"/>
    <col min="11788" max="11788" width="3.42578125" style="28" customWidth="1"/>
    <col min="11789" max="11789" width="3.140625" style="28" customWidth="1"/>
    <col min="11790" max="11790" width="35.5703125" style="28" customWidth="1"/>
    <col min="11791" max="11791" width="3.42578125" style="28" customWidth="1"/>
    <col min="11792" max="11792" width="15" style="28" customWidth="1"/>
    <col min="11793" max="11793" width="4" style="28" bestFit="1" customWidth="1"/>
    <col min="11794" max="11794" width="3.7109375" style="28" customWidth="1"/>
    <col min="11795" max="11795" width="35.5703125" style="28" customWidth="1"/>
    <col min="11796" max="11796" width="3.42578125" style="28" customWidth="1"/>
    <col min="11797" max="11797" width="19.7109375" style="28" customWidth="1"/>
    <col min="11798" max="11798" width="3.7109375" style="28" customWidth="1"/>
    <col min="11799" max="11799" width="3.140625" style="28" customWidth="1"/>
    <col min="11800" max="11800" width="35.140625" style="28" customWidth="1"/>
    <col min="11801" max="11801" width="4" style="28" customWidth="1"/>
    <col min="11802" max="11802" width="18.28515625" style="28" customWidth="1"/>
    <col min="11803" max="11803" width="4.28515625" style="28" customWidth="1"/>
    <col min="11804" max="12032" width="11.42578125" style="28"/>
    <col min="12033" max="12033" width="23.5703125" style="28" customWidth="1"/>
    <col min="12034" max="12034" width="2.28515625" style="28" customWidth="1"/>
    <col min="12035" max="12035" width="1.7109375" style="28" customWidth="1"/>
    <col min="12036" max="12036" width="4" style="28" customWidth="1"/>
    <col min="12037" max="12037" width="3.140625" style="28" customWidth="1"/>
    <col min="12038" max="12038" width="16.5703125" style="28" customWidth="1"/>
    <col min="12039" max="12039" width="3.28515625" style="28" customWidth="1"/>
    <col min="12040" max="12040" width="3.140625" style="28" customWidth="1"/>
    <col min="12041" max="12041" width="35.5703125" style="28" customWidth="1"/>
    <col min="12042" max="12042" width="3.42578125" style="28" customWidth="1"/>
    <col min="12043" max="12043" width="15" style="28" customWidth="1"/>
    <col min="12044" max="12044" width="3.42578125" style="28" customWidth="1"/>
    <col min="12045" max="12045" width="3.140625" style="28" customWidth="1"/>
    <col min="12046" max="12046" width="35.5703125" style="28" customWidth="1"/>
    <col min="12047" max="12047" width="3.42578125" style="28" customWidth="1"/>
    <col min="12048" max="12048" width="15" style="28" customWidth="1"/>
    <col min="12049" max="12049" width="4" style="28" bestFit="1" customWidth="1"/>
    <col min="12050" max="12050" width="3.7109375" style="28" customWidth="1"/>
    <col min="12051" max="12051" width="35.5703125" style="28" customWidth="1"/>
    <col min="12052" max="12052" width="3.42578125" style="28" customWidth="1"/>
    <col min="12053" max="12053" width="19.7109375" style="28" customWidth="1"/>
    <col min="12054" max="12054" width="3.7109375" style="28" customWidth="1"/>
    <col min="12055" max="12055" width="3.140625" style="28" customWidth="1"/>
    <col min="12056" max="12056" width="35.140625" style="28" customWidth="1"/>
    <col min="12057" max="12057" width="4" style="28" customWidth="1"/>
    <col min="12058" max="12058" width="18.28515625" style="28" customWidth="1"/>
    <col min="12059" max="12059" width="4.28515625" style="28" customWidth="1"/>
    <col min="12060" max="12288" width="11.42578125" style="28"/>
    <col min="12289" max="12289" width="23.5703125" style="28" customWidth="1"/>
    <col min="12290" max="12290" width="2.28515625" style="28" customWidth="1"/>
    <col min="12291" max="12291" width="1.7109375" style="28" customWidth="1"/>
    <col min="12292" max="12292" width="4" style="28" customWidth="1"/>
    <col min="12293" max="12293" width="3.140625" style="28" customWidth="1"/>
    <col min="12294" max="12294" width="16.5703125" style="28" customWidth="1"/>
    <col min="12295" max="12295" width="3.28515625" style="28" customWidth="1"/>
    <col min="12296" max="12296" width="3.140625" style="28" customWidth="1"/>
    <col min="12297" max="12297" width="35.5703125" style="28" customWidth="1"/>
    <col min="12298" max="12298" width="3.42578125" style="28" customWidth="1"/>
    <col min="12299" max="12299" width="15" style="28" customWidth="1"/>
    <col min="12300" max="12300" width="3.42578125" style="28" customWidth="1"/>
    <col min="12301" max="12301" width="3.140625" style="28" customWidth="1"/>
    <col min="12302" max="12302" width="35.5703125" style="28" customWidth="1"/>
    <col min="12303" max="12303" width="3.42578125" style="28" customWidth="1"/>
    <col min="12304" max="12304" width="15" style="28" customWidth="1"/>
    <col min="12305" max="12305" width="4" style="28" bestFit="1" customWidth="1"/>
    <col min="12306" max="12306" width="3.7109375" style="28" customWidth="1"/>
    <col min="12307" max="12307" width="35.5703125" style="28" customWidth="1"/>
    <col min="12308" max="12308" width="3.42578125" style="28" customWidth="1"/>
    <col min="12309" max="12309" width="19.7109375" style="28" customWidth="1"/>
    <col min="12310" max="12310" width="3.7109375" style="28" customWidth="1"/>
    <col min="12311" max="12311" width="3.140625" style="28" customWidth="1"/>
    <col min="12312" max="12312" width="35.140625" style="28" customWidth="1"/>
    <col min="12313" max="12313" width="4" style="28" customWidth="1"/>
    <col min="12314" max="12314" width="18.28515625" style="28" customWidth="1"/>
    <col min="12315" max="12315" width="4.28515625" style="28" customWidth="1"/>
    <col min="12316" max="12544" width="11.42578125" style="28"/>
    <col min="12545" max="12545" width="23.5703125" style="28" customWidth="1"/>
    <col min="12546" max="12546" width="2.28515625" style="28" customWidth="1"/>
    <col min="12547" max="12547" width="1.7109375" style="28" customWidth="1"/>
    <col min="12548" max="12548" width="4" style="28" customWidth="1"/>
    <col min="12549" max="12549" width="3.140625" style="28" customWidth="1"/>
    <col min="12550" max="12550" width="16.5703125" style="28" customWidth="1"/>
    <col min="12551" max="12551" width="3.28515625" style="28" customWidth="1"/>
    <col min="12552" max="12552" width="3.140625" style="28" customWidth="1"/>
    <col min="12553" max="12553" width="35.5703125" style="28" customWidth="1"/>
    <col min="12554" max="12554" width="3.42578125" style="28" customWidth="1"/>
    <col min="12555" max="12555" width="15" style="28" customWidth="1"/>
    <col min="12556" max="12556" width="3.42578125" style="28" customWidth="1"/>
    <col min="12557" max="12557" width="3.140625" style="28" customWidth="1"/>
    <col min="12558" max="12558" width="35.5703125" style="28" customWidth="1"/>
    <col min="12559" max="12559" width="3.42578125" style="28" customWidth="1"/>
    <col min="12560" max="12560" width="15" style="28" customWidth="1"/>
    <col min="12561" max="12561" width="4" style="28" bestFit="1" customWidth="1"/>
    <col min="12562" max="12562" width="3.7109375" style="28" customWidth="1"/>
    <col min="12563" max="12563" width="35.5703125" style="28" customWidth="1"/>
    <col min="12564" max="12564" width="3.42578125" style="28" customWidth="1"/>
    <col min="12565" max="12565" width="19.7109375" style="28" customWidth="1"/>
    <col min="12566" max="12566" width="3.7109375" style="28" customWidth="1"/>
    <col min="12567" max="12567" width="3.140625" style="28" customWidth="1"/>
    <col min="12568" max="12568" width="35.140625" style="28" customWidth="1"/>
    <col min="12569" max="12569" width="4" style="28" customWidth="1"/>
    <col min="12570" max="12570" width="18.28515625" style="28" customWidth="1"/>
    <col min="12571" max="12571" width="4.28515625" style="28" customWidth="1"/>
    <col min="12572" max="12800" width="11.42578125" style="28"/>
    <col min="12801" max="12801" width="23.5703125" style="28" customWidth="1"/>
    <col min="12802" max="12802" width="2.28515625" style="28" customWidth="1"/>
    <col min="12803" max="12803" width="1.7109375" style="28" customWidth="1"/>
    <col min="12804" max="12804" width="4" style="28" customWidth="1"/>
    <col min="12805" max="12805" width="3.140625" style="28" customWidth="1"/>
    <col min="12806" max="12806" width="16.5703125" style="28" customWidth="1"/>
    <col min="12807" max="12807" width="3.28515625" style="28" customWidth="1"/>
    <col min="12808" max="12808" width="3.140625" style="28" customWidth="1"/>
    <col min="12809" max="12809" width="35.5703125" style="28" customWidth="1"/>
    <col min="12810" max="12810" width="3.42578125" style="28" customWidth="1"/>
    <col min="12811" max="12811" width="15" style="28" customWidth="1"/>
    <col min="12812" max="12812" width="3.42578125" style="28" customWidth="1"/>
    <col min="12813" max="12813" width="3.140625" style="28" customWidth="1"/>
    <col min="12814" max="12814" width="35.5703125" style="28" customWidth="1"/>
    <col min="12815" max="12815" width="3.42578125" style="28" customWidth="1"/>
    <col min="12816" max="12816" width="15" style="28" customWidth="1"/>
    <col min="12817" max="12817" width="4" style="28" bestFit="1" customWidth="1"/>
    <col min="12818" max="12818" width="3.7109375" style="28" customWidth="1"/>
    <col min="12819" max="12819" width="35.5703125" style="28" customWidth="1"/>
    <col min="12820" max="12820" width="3.42578125" style="28" customWidth="1"/>
    <col min="12821" max="12821" width="19.7109375" style="28" customWidth="1"/>
    <col min="12822" max="12822" width="3.7109375" style="28" customWidth="1"/>
    <col min="12823" max="12823" width="3.140625" style="28" customWidth="1"/>
    <col min="12824" max="12824" width="35.140625" style="28" customWidth="1"/>
    <col min="12825" max="12825" width="4" style="28" customWidth="1"/>
    <col min="12826" max="12826" width="18.28515625" style="28" customWidth="1"/>
    <col min="12827" max="12827" width="4.28515625" style="28" customWidth="1"/>
    <col min="12828" max="13056" width="11.42578125" style="28"/>
    <col min="13057" max="13057" width="23.5703125" style="28" customWidth="1"/>
    <col min="13058" max="13058" width="2.28515625" style="28" customWidth="1"/>
    <col min="13059" max="13059" width="1.7109375" style="28" customWidth="1"/>
    <col min="13060" max="13060" width="4" style="28" customWidth="1"/>
    <col min="13061" max="13061" width="3.140625" style="28" customWidth="1"/>
    <col min="13062" max="13062" width="16.5703125" style="28" customWidth="1"/>
    <col min="13063" max="13063" width="3.28515625" style="28" customWidth="1"/>
    <col min="13064" max="13064" width="3.140625" style="28" customWidth="1"/>
    <col min="13065" max="13065" width="35.5703125" style="28" customWidth="1"/>
    <col min="13066" max="13066" width="3.42578125" style="28" customWidth="1"/>
    <col min="13067" max="13067" width="15" style="28" customWidth="1"/>
    <col min="13068" max="13068" width="3.42578125" style="28" customWidth="1"/>
    <col min="13069" max="13069" width="3.140625" style="28" customWidth="1"/>
    <col min="13070" max="13070" width="35.5703125" style="28" customWidth="1"/>
    <col min="13071" max="13071" width="3.42578125" style="28" customWidth="1"/>
    <col min="13072" max="13072" width="15" style="28" customWidth="1"/>
    <col min="13073" max="13073" width="4" style="28" bestFit="1" customWidth="1"/>
    <col min="13074" max="13074" width="3.7109375" style="28" customWidth="1"/>
    <col min="13075" max="13075" width="35.5703125" style="28" customWidth="1"/>
    <col min="13076" max="13076" width="3.42578125" style="28" customWidth="1"/>
    <col min="13077" max="13077" width="19.7109375" style="28" customWidth="1"/>
    <col min="13078" max="13078" width="3.7109375" style="28" customWidth="1"/>
    <col min="13079" max="13079" width="3.140625" style="28" customWidth="1"/>
    <col min="13080" max="13080" width="35.140625" style="28" customWidth="1"/>
    <col min="13081" max="13081" width="4" style="28" customWidth="1"/>
    <col min="13082" max="13082" width="18.28515625" style="28" customWidth="1"/>
    <col min="13083" max="13083" width="4.28515625" style="28" customWidth="1"/>
    <col min="13084" max="13312" width="11.42578125" style="28"/>
    <col min="13313" max="13313" width="23.5703125" style="28" customWidth="1"/>
    <col min="13314" max="13314" width="2.28515625" style="28" customWidth="1"/>
    <col min="13315" max="13315" width="1.7109375" style="28" customWidth="1"/>
    <col min="13316" max="13316" width="4" style="28" customWidth="1"/>
    <col min="13317" max="13317" width="3.140625" style="28" customWidth="1"/>
    <col min="13318" max="13318" width="16.5703125" style="28" customWidth="1"/>
    <col min="13319" max="13319" width="3.28515625" style="28" customWidth="1"/>
    <col min="13320" max="13320" width="3.140625" style="28" customWidth="1"/>
    <col min="13321" max="13321" width="35.5703125" style="28" customWidth="1"/>
    <col min="13322" max="13322" width="3.42578125" style="28" customWidth="1"/>
    <col min="13323" max="13323" width="15" style="28" customWidth="1"/>
    <col min="13324" max="13324" width="3.42578125" style="28" customWidth="1"/>
    <col min="13325" max="13325" width="3.140625" style="28" customWidth="1"/>
    <col min="13326" max="13326" width="35.5703125" style="28" customWidth="1"/>
    <col min="13327" max="13327" width="3.42578125" style="28" customWidth="1"/>
    <col min="13328" max="13328" width="15" style="28" customWidth="1"/>
    <col min="13329" max="13329" width="4" style="28" bestFit="1" customWidth="1"/>
    <col min="13330" max="13330" width="3.7109375" style="28" customWidth="1"/>
    <col min="13331" max="13331" width="35.5703125" style="28" customWidth="1"/>
    <col min="13332" max="13332" width="3.42578125" style="28" customWidth="1"/>
    <col min="13333" max="13333" width="19.7109375" style="28" customWidth="1"/>
    <col min="13334" max="13334" width="3.7109375" style="28" customWidth="1"/>
    <col min="13335" max="13335" width="3.140625" style="28" customWidth="1"/>
    <col min="13336" max="13336" width="35.140625" style="28" customWidth="1"/>
    <col min="13337" max="13337" width="4" style="28" customWidth="1"/>
    <col min="13338" max="13338" width="18.28515625" style="28" customWidth="1"/>
    <col min="13339" max="13339" width="4.28515625" style="28" customWidth="1"/>
    <col min="13340" max="13568" width="11.42578125" style="28"/>
    <col min="13569" max="13569" width="23.5703125" style="28" customWidth="1"/>
    <col min="13570" max="13570" width="2.28515625" style="28" customWidth="1"/>
    <col min="13571" max="13571" width="1.7109375" style="28" customWidth="1"/>
    <col min="13572" max="13572" width="4" style="28" customWidth="1"/>
    <col min="13573" max="13573" width="3.140625" style="28" customWidth="1"/>
    <col min="13574" max="13574" width="16.5703125" style="28" customWidth="1"/>
    <col min="13575" max="13575" width="3.28515625" style="28" customWidth="1"/>
    <col min="13576" max="13576" width="3.140625" style="28" customWidth="1"/>
    <col min="13577" max="13577" width="35.5703125" style="28" customWidth="1"/>
    <col min="13578" max="13578" width="3.42578125" style="28" customWidth="1"/>
    <col min="13579" max="13579" width="15" style="28" customWidth="1"/>
    <col min="13580" max="13580" width="3.42578125" style="28" customWidth="1"/>
    <col min="13581" max="13581" width="3.140625" style="28" customWidth="1"/>
    <col min="13582" max="13582" width="35.5703125" style="28" customWidth="1"/>
    <col min="13583" max="13583" width="3.42578125" style="28" customWidth="1"/>
    <col min="13584" max="13584" width="15" style="28" customWidth="1"/>
    <col min="13585" max="13585" width="4" style="28" bestFit="1" customWidth="1"/>
    <col min="13586" max="13586" width="3.7109375" style="28" customWidth="1"/>
    <col min="13587" max="13587" width="35.5703125" style="28" customWidth="1"/>
    <col min="13588" max="13588" width="3.42578125" style="28" customWidth="1"/>
    <col min="13589" max="13589" width="19.7109375" style="28" customWidth="1"/>
    <col min="13590" max="13590" width="3.7109375" style="28" customWidth="1"/>
    <col min="13591" max="13591" width="3.140625" style="28" customWidth="1"/>
    <col min="13592" max="13592" width="35.140625" style="28" customWidth="1"/>
    <col min="13593" max="13593" width="4" style="28" customWidth="1"/>
    <col min="13594" max="13594" width="18.28515625" style="28" customWidth="1"/>
    <col min="13595" max="13595" width="4.28515625" style="28" customWidth="1"/>
    <col min="13596" max="13824" width="11.42578125" style="28"/>
    <col min="13825" max="13825" width="23.5703125" style="28" customWidth="1"/>
    <col min="13826" max="13826" width="2.28515625" style="28" customWidth="1"/>
    <col min="13827" max="13827" width="1.7109375" style="28" customWidth="1"/>
    <col min="13828" max="13828" width="4" style="28" customWidth="1"/>
    <col min="13829" max="13829" width="3.140625" style="28" customWidth="1"/>
    <col min="13830" max="13830" width="16.5703125" style="28" customWidth="1"/>
    <col min="13831" max="13831" width="3.28515625" style="28" customWidth="1"/>
    <col min="13832" max="13832" width="3.140625" style="28" customWidth="1"/>
    <col min="13833" max="13833" width="35.5703125" style="28" customWidth="1"/>
    <col min="13834" max="13834" width="3.42578125" style="28" customWidth="1"/>
    <col min="13835" max="13835" width="15" style="28" customWidth="1"/>
    <col min="13836" max="13836" width="3.42578125" style="28" customWidth="1"/>
    <col min="13837" max="13837" width="3.140625" style="28" customWidth="1"/>
    <col min="13838" max="13838" width="35.5703125" style="28" customWidth="1"/>
    <col min="13839" max="13839" width="3.42578125" style="28" customWidth="1"/>
    <col min="13840" max="13840" width="15" style="28" customWidth="1"/>
    <col min="13841" max="13841" width="4" style="28" bestFit="1" customWidth="1"/>
    <col min="13842" max="13842" width="3.7109375" style="28" customWidth="1"/>
    <col min="13843" max="13843" width="35.5703125" style="28" customWidth="1"/>
    <col min="13844" max="13844" width="3.42578125" style="28" customWidth="1"/>
    <col min="13845" max="13845" width="19.7109375" style="28" customWidth="1"/>
    <col min="13846" max="13846" width="3.7109375" style="28" customWidth="1"/>
    <col min="13847" max="13847" width="3.140625" style="28" customWidth="1"/>
    <col min="13848" max="13848" width="35.140625" style="28" customWidth="1"/>
    <col min="13849" max="13849" width="4" style="28" customWidth="1"/>
    <col min="13850" max="13850" width="18.28515625" style="28" customWidth="1"/>
    <col min="13851" max="13851" width="4.28515625" style="28" customWidth="1"/>
    <col min="13852" max="14080" width="11.42578125" style="28"/>
    <col min="14081" max="14081" width="23.5703125" style="28" customWidth="1"/>
    <col min="14082" max="14082" width="2.28515625" style="28" customWidth="1"/>
    <col min="14083" max="14083" width="1.7109375" style="28" customWidth="1"/>
    <col min="14084" max="14084" width="4" style="28" customWidth="1"/>
    <col min="14085" max="14085" width="3.140625" style="28" customWidth="1"/>
    <col min="14086" max="14086" width="16.5703125" style="28" customWidth="1"/>
    <col min="14087" max="14087" width="3.28515625" style="28" customWidth="1"/>
    <col min="14088" max="14088" width="3.140625" style="28" customWidth="1"/>
    <col min="14089" max="14089" width="35.5703125" style="28" customWidth="1"/>
    <col min="14090" max="14090" width="3.42578125" style="28" customWidth="1"/>
    <col min="14091" max="14091" width="15" style="28" customWidth="1"/>
    <col min="14092" max="14092" width="3.42578125" style="28" customWidth="1"/>
    <col min="14093" max="14093" width="3.140625" style="28" customWidth="1"/>
    <col min="14094" max="14094" width="35.5703125" style="28" customWidth="1"/>
    <col min="14095" max="14095" width="3.42578125" style="28" customWidth="1"/>
    <col min="14096" max="14096" width="15" style="28" customWidth="1"/>
    <col min="14097" max="14097" width="4" style="28" bestFit="1" customWidth="1"/>
    <col min="14098" max="14098" width="3.7109375" style="28" customWidth="1"/>
    <col min="14099" max="14099" width="35.5703125" style="28" customWidth="1"/>
    <col min="14100" max="14100" width="3.42578125" style="28" customWidth="1"/>
    <col min="14101" max="14101" width="19.7109375" style="28" customWidth="1"/>
    <col min="14102" max="14102" width="3.7109375" style="28" customWidth="1"/>
    <col min="14103" max="14103" width="3.140625" style="28" customWidth="1"/>
    <col min="14104" max="14104" width="35.140625" style="28" customWidth="1"/>
    <col min="14105" max="14105" width="4" style="28" customWidth="1"/>
    <col min="14106" max="14106" width="18.28515625" style="28" customWidth="1"/>
    <col min="14107" max="14107" width="4.28515625" style="28" customWidth="1"/>
    <col min="14108" max="14336" width="11.42578125" style="28"/>
    <col min="14337" max="14337" width="23.5703125" style="28" customWidth="1"/>
    <col min="14338" max="14338" width="2.28515625" style="28" customWidth="1"/>
    <col min="14339" max="14339" width="1.7109375" style="28" customWidth="1"/>
    <col min="14340" max="14340" width="4" style="28" customWidth="1"/>
    <col min="14341" max="14341" width="3.140625" style="28" customWidth="1"/>
    <col min="14342" max="14342" width="16.5703125" style="28" customWidth="1"/>
    <col min="14343" max="14343" width="3.28515625" style="28" customWidth="1"/>
    <col min="14344" max="14344" width="3.140625" style="28" customWidth="1"/>
    <col min="14345" max="14345" width="35.5703125" style="28" customWidth="1"/>
    <col min="14346" max="14346" width="3.42578125" style="28" customWidth="1"/>
    <col min="14347" max="14347" width="15" style="28" customWidth="1"/>
    <col min="14348" max="14348" width="3.42578125" style="28" customWidth="1"/>
    <col min="14349" max="14349" width="3.140625" style="28" customWidth="1"/>
    <col min="14350" max="14350" width="35.5703125" style="28" customWidth="1"/>
    <col min="14351" max="14351" width="3.42578125" style="28" customWidth="1"/>
    <col min="14352" max="14352" width="15" style="28" customWidth="1"/>
    <col min="14353" max="14353" width="4" style="28" bestFit="1" customWidth="1"/>
    <col min="14354" max="14354" width="3.7109375" style="28" customWidth="1"/>
    <col min="14355" max="14355" width="35.5703125" style="28" customWidth="1"/>
    <col min="14356" max="14356" width="3.42578125" style="28" customWidth="1"/>
    <col min="14357" max="14357" width="19.7109375" style="28" customWidth="1"/>
    <col min="14358" max="14358" width="3.7109375" style="28" customWidth="1"/>
    <col min="14359" max="14359" width="3.140625" style="28" customWidth="1"/>
    <col min="14360" max="14360" width="35.140625" style="28" customWidth="1"/>
    <col min="14361" max="14361" width="4" style="28" customWidth="1"/>
    <col min="14362" max="14362" width="18.28515625" style="28" customWidth="1"/>
    <col min="14363" max="14363" width="4.28515625" style="28" customWidth="1"/>
    <col min="14364" max="14592" width="11.42578125" style="28"/>
    <col min="14593" max="14593" width="23.5703125" style="28" customWidth="1"/>
    <col min="14594" max="14594" width="2.28515625" style="28" customWidth="1"/>
    <col min="14595" max="14595" width="1.7109375" style="28" customWidth="1"/>
    <col min="14596" max="14596" width="4" style="28" customWidth="1"/>
    <col min="14597" max="14597" width="3.140625" style="28" customWidth="1"/>
    <col min="14598" max="14598" width="16.5703125" style="28" customWidth="1"/>
    <col min="14599" max="14599" width="3.28515625" style="28" customWidth="1"/>
    <col min="14600" max="14600" width="3.140625" style="28" customWidth="1"/>
    <col min="14601" max="14601" width="35.5703125" style="28" customWidth="1"/>
    <col min="14602" max="14602" width="3.42578125" style="28" customWidth="1"/>
    <col min="14603" max="14603" width="15" style="28" customWidth="1"/>
    <col min="14604" max="14604" width="3.42578125" style="28" customWidth="1"/>
    <col min="14605" max="14605" width="3.140625" style="28" customWidth="1"/>
    <col min="14606" max="14606" width="35.5703125" style="28" customWidth="1"/>
    <col min="14607" max="14607" width="3.42578125" style="28" customWidth="1"/>
    <col min="14608" max="14608" width="15" style="28" customWidth="1"/>
    <col min="14609" max="14609" width="4" style="28" bestFit="1" customWidth="1"/>
    <col min="14610" max="14610" width="3.7109375" style="28" customWidth="1"/>
    <col min="14611" max="14611" width="35.5703125" style="28" customWidth="1"/>
    <col min="14612" max="14612" width="3.42578125" style="28" customWidth="1"/>
    <col min="14613" max="14613" width="19.7109375" style="28" customWidth="1"/>
    <col min="14614" max="14614" width="3.7109375" style="28" customWidth="1"/>
    <col min="14615" max="14615" width="3.140625" style="28" customWidth="1"/>
    <col min="14616" max="14616" width="35.140625" style="28" customWidth="1"/>
    <col min="14617" max="14617" width="4" style="28" customWidth="1"/>
    <col min="14618" max="14618" width="18.28515625" style="28" customWidth="1"/>
    <col min="14619" max="14619" width="4.28515625" style="28" customWidth="1"/>
    <col min="14620" max="14848" width="11.42578125" style="28"/>
    <col min="14849" max="14849" width="23.5703125" style="28" customWidth="1"/>
    <col min="14850" max="14850" width="2.28515625" style="28" customWidth="1"/>
    <col min="14851" max="14851" width="1.7109375" style="28" customWidth="1"/>
    <col min="14852" max="14852" width="4" style="28" customWidth="1"/>
    <col min="14853" max="14853" width="3.140625" style="28" customWidth="1"/>
    <col min="14854" max="14854" width="16.5703125" style="28" customWidth="1"/>
    <col min="14855" max="14855" width="3.28515625" style="28" customWidth="1"/>
    <col min="14856" max="14856" width="3.140625" style="28" customWidth="1"/>
    <col min="14857" max="14857" width="35.5703125" style="28" customWidth="1"/>
    <col min="14858" max="14858" width="3.42578125" style="28" customWidth="1"/>
    <col min="14859" max="14859" width="15" style="28" customWidth="1"/>
    <col min="14860" max="14860" width="3.42578125" style="28" customWidth="1"/>
    <col min="14861" max="14861" width="3.140625" style="28" customWidth="1"/>
    <col min="14862" max="14862" width="35.5703125" style="28" customWidth="1"/>
    <col min="14863" max="14863" width="3.42578125" style="28" customWidth="1"/>
    <col min="14864" max="14864" width="15" style="28" customWidth="1"/>
    <col min="14865" max="14865" width="4" style="28" bestFit="1" customWidth="1"/>
    <col min="14866" max="14866" width="3.7109375" style="28" customWidth="1"/>
    <col min="14867" max="14867" width="35.5703125" style="28" customWidth="1"/>
    <col min="14868" max="14868" width="3.42578125" style="28" customWidth="1"/>
    <col min="14869" max="14869" width="19.7109375" style="28" customWidth="1"/>
    <col min="14870" max="14870" width="3.7109375" style="28" customWidth="1"/>
    <col min="14871" max="14871" width="3.140625" style="28" customWidth="1"/>
    <col min="14872" max="14872" width="35.140625" style="28" customWidth="1"/>
    <col min="14873" max="14873" width="4" style="28" customWidth="1"/>
    <col min="14874" max="14874" width="18.28515625" style="28" customWidth="1"/>
    <col min="14875" max="14875" width="4.28515625" style="28" customWidth="1"/>
    <col min="14876" max="15104" width="11.42578125" style="28"/>
    <col min="15105" max="15105" width="23.5703125" style="28" customWidth="1"/>
    <col min="15106" max="15106" width="2.28515625" style="28" customWidth="1"/>
    <col min="15107" max="15107" width="1.7109375" style="28" customWidth="1"/>
    <col min="15108" max="15108" width="4" style="28" customWidth="1"/>
    <col min="15109" max="15109" width="3.140625" style="28" customWidth="1"/>
    <col min="15110" max="15110" width="16.5703125" style="28" customWidth="1"/>
    <col min="15111" max="15111" width="3.28515625" style="28" customWidth="1"/>
    <col min="15112" max="15112" width="3.140625" style="28" customWidth="1"/>
    <col min="15113" max="15113" width="35.5703125" style="28" customWidth="1"/>
    <col min="15114" max="15114" width="3.42578125" style="28" customWidth="1"/>
    <col min="15115" max="15115" width="15" style="28" customWidth="1"/>
    <col min="15116" max="15116" width="3.42578125" style="28" customWidth="1"/>
    <col min="15117" max="15117" width="3.140625" style="28" customWidth="1"/>
    <col min="15118" max="15118" width="35.5703125" style="28" customWidth="1"/>
    <col min="15119" max="15119" width="3.42578125" style="28" customWidth="1"/>
    <col min="15120" max="15120" width="15" style="28" customWidth="1"/>
    <col min="15121" max="15121" width="4" style="28" bestFit="1" customWidth="1"/>
    <col min="15122" max="15122" width="3.7109375" style="28" customWidth="1"/>
    <col min="15123" max="15123" width="35.5703125" style="28" customWidth="1"/>
    <col min="15124" max="15124" width="3.42578125" style="28" customWidth="1"/>
    <col min="15125" max="15125" width="19.7109375" style="28" customWidth="1"/>
    <col min="15126" max="15126" width="3.7109375" style="28" customWidth="1"/>
    <col min="15127" max="15127" width="3.140625" style="28" customWidth="1"/>
    <col min="15128" max="15128" width="35.140625" style="28" customWidth="1"/>
    <col min="15129" max="15129" width="4" style="28" customWidth="1"/>
    <col min="15130" max="15130" width="18.28515625" style="28" customWidth="1"/>
    <col min="15131" max="15131" width="4.28515625" style="28" customWidth="1"/>
    <col min="15132" max="15360" width="11.42578125" style="28"/>
    <col min="15361" max="15361" width="23.5703125" style="28" customWidth="1"/>
    <col min="15362" max="15362" width="2.28515625" style="28" customWidth="1"/>
    <col min="15363" max="15363" width="1.7109375" style="28" customWidth="1"/>
    <col min="15364" max="15364" width="4" style="28" customWidth="1"/>
    <col min="15365" max="15365" width="3.140625" style="28" customWidth="1"/>
    <col min="15366" max="15366" width="16.5703125" style="28" customWidth="1"/>
    <col min="15367" max="15367" width="3.28515625" style="28" customWidth="1"/>
    <col min="15368" max="15368" width="3.140625" style="28" customWidth="1"/>
    <col min="15369" max="15369" width="35.5703125" style="28" customWidth="1"/>
    <col min="15370" max="15370" width="3.42578125" style="28" customWidth="1"/>
    <col min="15371" max="15371" width="15" style="28" customWidth="1"/>
    <col min="15372" max="15372" width="3.42578125" style="28" customWidth="1"/>
    <col min="15373" max="15373" width="3.140625" style="28" customWidth="1"/>
    <col min="15374" max="15374" width="35.5703125" style="28" customWidth="1"/>
    <col min="15375" max="15375" width="3.42578125" style="28" customWidth="1"/>
    <col min="15376" max="15376" width="15" style="28" customWidth="1"/>
    <col min="15377" max="15377" width="4" style="28" bestFit="1" customWidth="1"/>
    <col min="15378" max="15378" width="3.7109375" style="28" customWidth="1"/>
    <col min="15379" max="15379" width="35.5703125" style="28" customWidth="1"/>
    <col min="15380" max="15380" width="3.42578125" style="28" customWidth="1"/>
    <col min="15381" max="15381" width="19.7109375" style="28" customWidth="1"/>
    <col min="15382" max="15382" width="3.7109375" style="28" customWidth="1"/>
    <col min="15383" max="15383" width="3.140625" style="28" customWidth="1"/>
    <col min="15384" max="15384" width="35.140625" style="28" customWidth="1"/>
    <col min="15385" max="15385" width="4" style="28" customWidth="1"/>
    <col min="15386" max="15386" width="18.28515625" style="28" customWidth="1"/>
    <col min="15387" max="15387" width="4.28515625" style="28" customWidth="1"/>
    <col min="15388" max="15616" width="11.42578125" style="28"/>
    <col min="15617" max="15617" width="23.5703125" style="28" customWidth="1"/>
    <col min="15618" max="15618" width="2.28515625" style="28" customWidth="1"/>
    <col min="15619" max="15619" width="1.7109375" style="28" customWidth="1"/>
    <col min="15620" max="15620" width="4" style="28" customWidth="1"/>
    <col min="15621" max="15621" width="3.140625" style="28" customWidth="1"/>
    <col min="15622" max="15622" width="16.5703125" style="28" customWidth="1"/>
    <col min="15623" max="15623" width="3.28515625" style="28" customWidth="1"/>
    <col min="15624" max="15624" width="3.140625" style="28" customWidth="1"/>
    <col min="15625" max="15625" width="35.5703125" style="28" customWidth="1"/>
    <col min="15626" max="15626" width="3.42578125" style="28" customWidth="1"/>
    <col min="15627" max="15627" width="15" style="28" customWidth="1"/>
    <col min="15628" max="15628" width="3.42578125" style="28" customWidth="1"/>
    <col min="15629" max="15629" width="3.140625" style="28" customWidth="1"/>
    <col min="15630" max="15630" width="35.5703125" style="28" customWidth="1"/>
    <col min="15631" max="15631" width="3.42578125" style="28" customWidth="1"/>
    <col min="15632" max="15632" width="15" style="28" customWidth="1"/>
    <col min="15633" max="15633" width="4" style="28" bestFit="1" customWidth="1"/>
    <col min="15634" max="15634" width="3.7109375" style="28" customWidth="1"/>
    <col min="15635" max="15635" width="35.5703125" style="28" customWidth="1"/>
    <col min="15636" max="15636" width="3.42578125" style="28" customWidth="1"/>
    <col min="15637" max="15637" width="19.7109375" style="28" customWidth="1"/>
    <col min="15638" max="15638" width="3.7109375" style="28" customWidth="1"/>
    <col min="15639" max="15639" width="3.140625" style="28" customWidth="1"/>
    <col min="15640" max="15640" width="35.140625" style="28" customWidth="1"/>
    <col min="15641" max="15641" width="4" style="28" customWidth="1"/>
    <col min="15642" max="15642" width="18.28515625" style="28" customWidth="1"/>
    <col min="15643" max="15643" width="4.28515625" style="28" customWidth="1"/>
    <col min="15644" max="15872" width="11.42578125" style="28"/>
    <col min="15873" max="15873" width="23.5703125" style="28" customWidth="1"/>
    <col min="15874" max="15874" width="2.28515625" style="28" customWidth="1"/>
    <col min="15875" max="15875" width="1.7109375" style="28" customWidth="1"/>
    <col min="15876" max="15876" width="4" style="28" customWidth="1"/>
    <col min="15877" max="15877" width="3.140625" style="28" customWidth="1"/>
    <col min="15878" max="15878" width="16.5703125" style="28" customWidth="1"/>
    <col min="15879" max="15879" width="3.28515625" style="28" customWidth="1"/>
    <col min="15880" max="15880" width="3.140625" style="28" customWidth="1"/>
    <col min="15881" max="15881" width="35.5703125" style="28" customWidth="1"/>
    <col min="15882" max="15882" width="3.42578125" style="28" customWidth="1"/>
    <col min="15883" max="15883" width="15" style="28" customWidth="1"/>
    <col min="15884" max="15884" width="3.42578125" style="28" customWidth="1"/>
    <col min="15885" max="15885" width="3.140625" style="28" customWidth="1"/>
    <col min="15886" max="15886" width="35.5703125" style="28" customWidth="1"/>
    <col min="15887" max="15887" width="3.42578125" style="28" customWidth="1"/>
    <col min="15888" max="15888" width="15" style="28" customWidth="1"/>
    <col min="15889" max="15889" width="4" style="28" bestFit="1" customWidth="1"/>
    <col min="15890" max="15890" width="3.7109375" style="28" customWidth="1"/>
    <col min="15891" max="15891" width="35.5703125" style="28" customWidth="1"/>
    <col min="15892" max="15892" width="3.42578125" style="28" customWidth="1"/>
    <col min="15893" max="15893" width="19.7109375" style="28" customWidth="1"/>
    <col min="15894" max="15894" width="3.7109375" style="28" customWidth="1"/>
    <col min="15895" max="15895" width="3.140625" style="28" customWidth="1"/>
    <col min="15896" max="15896" width="35.140625" style="28" customWidth="1"/>
    <col min="15897" max="15897" width="4" style="28" customWidth="1"/>
    <col min="15898" max="15898" width="18.28515625" style="28" customWidth="1"/>
    <col min="15899" max="15899" width="4.28515625" style="28" customWidth="1"/>
    <col min="15900" max="16128" width="11.42578125" style="28"/>
    <col min="16129" max="16129" width="23.5703125" style="28" customWidth="1"/>
    <col min="16130" max="16130" width="2.28515625" style="28" customWidth="1"/>
    <col min="16131" max="16131" width="1.7109375" style="28" customWidth="1"/>
    <col min="16132" max="16132" width="4" style="28" customWidth="1"/>
    <col min="16133" max="16133" width="3.140625" style="28" customWidth="1"/>
    <col min="16134" max="16134" width="16.5703125" style="28" customWidth="1"/>
    <col min="16135" max="16135" width="3.28515625" style="28" customWidth="1"/>
    <col min="16136" max="16136" width="3.140625" style="28" customWidth="1"/>
    <col min="16137" max="16137" width="35.5703125" style="28" customWidth="1"/>
    <col min="16138" max="16138" width="3.42578125" style="28" customWidth="1"/>
    <col min="16139" max="16139" width="15" style="28" customWidth="1"/>
    <col min="16140" max="16140" width="3.42578125" style="28" customWidth="1"/>
    <col min="16141" max="16141" width="3.140625" style="28" customWidth="1"/>
    <col min="16142" max="16142" width="35.5703125" style="28" customWidth="1"/>
    <col min="16143" max="16143" width="3.42578125" style="28" customWidth="1"/>
    <col min="16144" max="16144" width="15" style="28" customWidth="1"/>
    <col min="16145" max="16145" width="4" style="28" bestFit="1" customWidth="1"/>
    <col min="16146" max="16146" width="3.7109375" style="28" customWidth="1"/>
    <col min="16147" max="16147" width="35.5703125" style="28" customWidth="1"/>
    <col min="16148" max="16148" width="3.42578125" style="28" customWidth="1"/>
    <col min="16149" max="16149" width="19.7109375" style="28" customWidth="1"/>
    <col min="16150" max="16150" width="3.7109375" style="28" customWidth="1"/>
    <col min="16151" max="16151" width="3.140625" style="28" customWidth="1"/>
    <col min="16152" max="16152" width="35.140625" style="28" customWidth="1"/>
    <col min="16153" max="16153" width="4" style="28" customWidth="1"/>
    <col min="16154" max="16154" width="18.28515625" style="28" customWidth="1"/>
    <col min="16155" max="16155" width="4.28515625" style="28" customWidth="1"/>
    <col min="16156" max="16384" width="11.42578125" style="28"/>
  </cols>
  <sheetData>
    <row r="1" spans="1:24" ht="24" thickBot="1">
      <c r="A1" s="251" t="str">
        <f ca="1">RIGHT(CELL("filename",A1),SUM(LEN(CELL("filename",A1))-SEARCH("]",SUBSTITUTE(CELL("filename",A1),"$","]"),1)))</f>
        <v>Scout 1</v>
      </c>
      <c r="B1" s="252"/>
      <c r="C1" s="252"/>
      <c r="D1" s="253"/>
      <c r="E1" s="28"/>
      <c r="J1" s="30"/>
      <c r="T1" s="31"/>
      <c r="U1" s="31"/>
      <c r="V1" s="31"/>
      <c r="W1" s="31"/>
      <c r="X1" s="31"/>
    </row>
    <row r="2" spans="1:24" ht="14.1" customHeight="1">
      <c r="A2" s="254" t="s">
        <v>196</v>
      </c>
      <c r="B2" s="255"/>
      <c r="C2" s="256"/>
      <c r="D2" s="32" t="str">
        <f>IF(COUNTIF(H4:H11,"A")&gt;7,"C"," ")</f>
        <v xml:space="preserve"> </v>
      </c>
      <c r="E2" s="28"/>
      <c r="F2" s="257" t="s">
        <v>197</v>
      </c>
      <c r="G2" s="258"/>
      <c r="H2" s="258"/>
      <c r="I2" s="259"/>
      <c r="J2" s="30"/>
      <c r="K2" s="33" t="s">
        <v>198</v>
      </c>
      <c r="L2" s="34"/>
      <c r="M2" s="35"/>
      <c r="N2" s="36"/>
      <c r="P2" s="257" t="s">
        <v>198</v>
      </c>
      <c r="Q2" s="258"/>
      <c r="R2" s="258"/>
      <c r="S2" s="259"/>
      <c r="T2" s="31"/>
      <c r="U2" s="37"/>
      <c r="V2" s="38"/>
      <c r="W2" s="39"/>
      <c r="X2" s="31"/>
    </row>
    <row r="3" spans="1:24" ht="14.1" customHeight="1">
      <c r="A3" s="260" t="s">
        <v>199</v>
      </c>
      <c r="B3" s="261"/>
      <c r="C3" s="262"/>
      <c r="D3" s="40" t="str">
        <f>IF(AND(COUNTIF(D$15:D$39,"C")&gt;6,D$2="C"),"C"," ")</f>
        <v xml:space="preserve"> </v>
      </c>
      <c r="E3" s="28"/>
      <c r="F3" s="263" t="s">
        <v>200</v>
      </c>
      <c r="G3" s="264"/>
      <c r="H3" s="264"/>
      <c r="I3" s="265"/>
      <c r="J3" s="30"/>
      <c r="K3" s="263" t="s">
        <v>200</v>
      </c>
      <c r="L3" s="264"/>
      <c r="M3" s="264"/>
      <c r="N3" s="265"/>
      <c r="P3" s="263" t="s">
        <v>200</v>
      </c>
      <c r="Q3" s="264"/>
      <c r="R3" s="264"/>
      <c r="S3" s="265"/>
      <c r="T3" s="31"/>
      <c r="U3" s="41"/>
      <c r="V3" s="31"/>
      <c r="W3" s="39"/>
      <c r="X3" s="31"/>
    </row>
    <row r="4" spans="1:24" ht="14.1" customHeight="1">
      <c r="A4" s="268" t="s">
        <v>201</v>
      </c>
      <c r="B4" s="269"/>
      <c r="C4" s="270"/>
      <c r="D4" s="40" t="str">
        <f>IF(AND(COUNTIF(D$15:D$39,"C")&gt;10,D$3="C"),"C"," ")</f>
        <v xml:space="preserve"> </v>
      </c>
      <c r="E4" s="28"/>
      <c r="F4" s="42" t="s">
        <v>196</v>
      </c>
      <c r="G4" s="43">
        <v>1</v>
      </c>
      <c r="H4" s="44" t="s">
        <v>148</v>
      </c>
      <c r="I4" s="45" t="s">
        <v>202</v>
      </c>
      <c r="J4" s="30"/>
      <c r="K4" s="42" t="s">
        <v>140</v>
      </c>
      <c r="L4" s="43">
        <v>1</v>
      </c>
      <c r="M4" s="44"/>
      <c r="N4" s="46" t="s">
        <v>94</v>
      </c>
      <c r="P4" s="42" t="s">
        <v>203</v>
      </c>
      <c r="Q4" s="47">
        <v>1</v>
      </c>
      <c r="R4" s="44" t="s">
        <v>148</v>
      </c>
      <c r="S4" s="45" t="s">
        <v>153</v>
      </c>
      <c r="T4" s="31"/>
      <c r="U4" s="41"/>
      <c r="V4" s="31"/>
      <c r="W4" s="39"/>
      <c r="X4" s="31"/>
    </row>
    <row r="5" spans="1:24" ht="14.1" customHeight="1">
      <c r="A5" s="268" t="s">
        <v>204</v>
      </c>
      <c r="B5" s="269"/>
      <c r="C5" s="270"/>
      <c r="D5" s="40" t="str">
        <f>IF(AND(COUNTIF(D$15:D$39,"C")&gt;14,D$3="C"),"C"," ")</f>
        <v xml:space="preserve"> </v>
      </c>
      <c r="E5" s="28"/>
      <c r="F5" s="48" t="s">
        <v>148</v>
      </c>
      <c r="G5" s="47">
        <f t="shared" ref="G5:G11" si="0">G4+1</f>
        <v>2</v>
      </c>
      <c r="H5" s="49" t="s">
        <v>148</v>
      </c>
      <c r="I5" s="45" t="s">
        <v>205</v>
      </c>
      <c r="J5" s="50"/>
      <c r="K5" s="51" t="s">
        <v>141</v>
      </c>
      <c r="L5" s="47">
        <f t="shared" ref="L5:L11" si="1">L4+1</f>
        <v>2</v>
      </c>
      <c r="M5" s="44"/>
      <c r="N5" s="46" t="s">
        <v>95</v>
      </c>
      <c r="O5" s="28"/>
      <c r="P5" s="51" t="s">
        <v>206</v>
      </c>
      <c r="Q5" s="47">
        <f t="shared" ref="Q5:Q19" si="2">Q4+1</f>
        <v>2</v>
      </c>
      <c r="R5" s="44" t="s">
        <v>148</v>
      </c>
      <c r="S5" s="45" t="s">
        <v>154</v>
      </c>
      <c r="T5" s="39"/>
      <c r="U5" s="41"/>
      <c r="V5" s="31"/>
      <c r="W5" s="39"/>
      <c r="X5" s="31"/>
    </row>
    <row r="6" spans="1:24" ht="14.1" customHeight="1">
      <c r="A6" s="268" t="s">
        <v>207</v>
      </c>
      <c r="B6" s="269"/>
      <c r="C6" s="270"/>
      <c r="D6" s="40" t="str">
        <f>IF(AND(COUNTIF(D$15:D$39,"C")&gt;18,D$3="C"),"C"," ")</f>
        <v xml:space="preserve"> </v>
      </c>
      <c r="E6" s="52"/>
      <c r="F6" s="48" t="s">
        <v>148</v>
      </c>
      <c r="G6" s="47">
        <f t="shared" si="0"/>
        <v>3</v>
      </c>
      <c r="H6" s="49" t="s">
        <v>148</v>
      </c>
      <c r="I6" s="45" t="s">
        <v>208</v>
      </c>
      <c r="J6" s="50"/>
      <c r="K6" s="51"/>
      <c r="L6" s="47">
        <f t="shared" si="1"/>
        <v>3</v>
      </c>
      <c r="M6" s="44"/>
      <c r="N6" s="46" t="s">
        <v>96</v>
      </c>
      <c r="O6" s="28"/>
      <c r="P6" s="51" t="s">
        <v>148</v>
      </c>
      <c r="Q6" s="47">
        <f t="shared" si="2"/>
        <v>3</v>
      </c>
      <c r="R6" s="44" t="s">
        <v>148</v>
      </c>
      <c r="S6" s="45" t="s">
        <v>155</v>
      </c>
      <c r="T6" s="39"/>
      <c r="U6" s="41"/>
      <c r="V6" s="31"/>
      <c r="W6" s="39"/>
      <c r="X6" s="31"/>
    </row>
    <row r="7" spans="1:24" ht="14.1" customHeight="1">
      <c r="A7" s="260" t="s">
        <v>209</v>
      </c>
      <c r="B7" s="261"/>
      <c r="C7" s="262"/>
      <c r="D7" s="40" t="str">
        <f>IF(COUNTIF(H12:H18,"A")&gt;6,"C"," ")</f>
        <v xml:space="preserve"> </v>
      </c>
      <c r="E7" s="52"/>
      <c r="F7" s="48"/>
      <c r="G7" s="47">
        <f t="shared" si="0"/>
        <v>4</v>
      </c>
      <c r="H7" s="53" t="s">
        <v>148</v>
      </c>
      <c r="I7" s="45" t="s">
        <v>210</v>
      </c>
      <c r="J7" s="50"/>
      <c r="K7" s="51" t="s">
        <v>142</v>
      </c>
      <c r="L7" s="47">
        <f t="shared" si="1"/>
        <v>4</v>
      </c>
      <c r="M7" s="44"/>
      <c r="N7" s="45" t="s">
        <v>97</v>
      </c>
      <c r="O7" s="28"/>
      <c r="P7" s="51" t="s">
        <v>148</v>
      </c>
      <c r="Q7" s="47">
        <f t="shared" si="2"/>
        <v>4</v>
      </c>
      <c r="R7" s="44" t="s">
        <v>148</v>
      </c>
      <c r="S7" s="45" t="s">
        <v>156</v>
      </c>
      <c r="T7" s="39"/>
      <c r="U7" s="41"/>
      <c r="V7" s="31"/>
      <c r="W7" s="39"/>
      <c r="X7" s="31"/>
    </row>
    <row r="8" spans="1:24" ht="14.1" customHeight="1">
      <c r="A8" s="260" t="s">
        <v>211</v>
      </c>
      <c r="B8" s="261"/>
      <c r="C8" s="262"/>
      <c r="D8" s="40" t="str">
        <f>IF(AND(COUNTIF(H28:H29,"a")&gt;1,COUNTIF(H31:H43,"a")&gt;5),"C",IF(COUNTIF(H28:H43,"a")&gt;0,"P"," "))</f>
        <v xml:space="preserve"> </v>
      </c>
      <c r="E8" s="52"/>
      <c r="F8" s="48"/>
      <c r="G8" s="47">
        <f t="shared" si="0"/>
        <v>5</v>
      </c>
      <c r="H8" s="54" t="str">
        <f>IF(AND(COUNTIF(D15:D39,"Y")&gt;2,D18="C",D26="C"),"A"," ")</f>
        <v xml:space="preserve"> </v>
      </c>
      <c r="I8" s="45" t="s">
        <v>212</v>
      </c>
      <c r="J8" s="50"/>
      <c r="K8" s="48"/>
      <c r="L8" s="47">
        <f t="shared" si="1"/>
        <v>5</v>
      </c>
      <c r="M8" s="44"/>
      <c r="N8" s="45" t="s">
        <v>98</v>
      </c>
      <c r="O8" s="28"/>
      <c r="P8" s="48"/>
      <c r="Q8" s="47">
        <f t="shared" si="2"/>
        <v>5</v>
      </c>
      <c r="R8" s="44" t="s">
        <v>148</v>
      </c>
      <c r="S8" s="45" t="s">
        <v>157</v>
      </c>
      <c r="T8" s="28"/>
    </row>
    <row r="9" spans="1:24" ht="14.1" customHeight="1">
      <c r="A9" s="260" t="s">
        <v>213</v>
      </c>
      <c r="B9" s="261"/>
      <c r="C9" s="262"/>
      <c r="D9" s="40" t="str">
        <f>IF(COUNTIF(H44:H50,"a")&gt;6,"C",IF(COUNTIF(H44:H50,"a")&gt;0,"P"," "))</f>
        <v xml:space="preserve"> </v>
      </c>
      <c r="E9" s="52"/>
      <c r="F9" s="48"/>
      <c r="G9" s="47">
        <f t="shared" si="0"/>
        <v>6</v>
      </c>
      <c r="H9" s="49" t="s">
        <v>148</v>
      </c>
      <c r="I9" s="45" t="s">
        <v>214</v>
      </c>
      <c r="J9" s="50"/>
      <c r="K9" s="48"/>
      <c r="L9" s="47">
        <f t="shared" si="1"/>
        <v>6</v>
      </c>
      <c r="M9" s="44"/>
      <c r="N9" s="45" t="s">
        <v>99</v>
      </c>
      <c r="O9" s="28"/>
      <c r="P9" s="48"/>
      <c r="Q9" s="47">
        <f t="shared" si="2"/>
        <v>6</v>
      </c>
      <c r="R9" s="44" t="s">
        <v>148</v>
      </c>
      <c r="S9" s="45" t="s">
        <v>158</v>
      </c>
      <c r="T9" s="28"/>
    </row>
    <row r="10" spans="1:24" ht="15" customHeight="1">
      <c r="A10" s="260" t="s">
        <v>215</v>
      </c>
      <c r="B10" s="261"/>
      <c r="C10" s="262"/>
      <c r="D10" s="40" t="str">
        <f>IF(AND(COUNTIF(H51:H52,"a")&gt;1,COUNTIF(H54:H56,"a")&gt;0),"C",IF(COUNTIF(H51:H56,"a")&gt;0,"P"," "))</f>
        <v xml:space="preserve"> </v>
      </c>
      <c r="E10" s="52"/>
      <c r="F10" s="48"/>
      <c r="G10" s="47">
        <f t="shared" si="0"/>
        <v>7</v>
      </c>
      <c r="H10" s="49" t="s">
        <v>148</v>
      </c>
      <c r="I10" s="45" t="s">
        <v>216</v>
      </c>
      <c r="J10" s="50"/>
      <c r="K10" s="48"/>
      <c r="L10" s="47">
        <f t="shared" si="1"/>
        <v>7</v>
      </c>
      <c r="M10" s="44"/>
      <c r="N10" s="45" t="s">
        <v>100</v>
      </c>
      <c r="O10" s="28"/>
      <c r="P10" s="48"/>
      <c r="Q10" s="47">
        <f t="shared" si="2"/>
        <v>7</v>
      </c>
      <c r="R10" s="44" t="s">
        <v>148</v>
      </c>
      <c r="S10" s="45" t="s">
        <v>159</v>
      </c>
      <c r="T10" s="28"/>
    </row>
    <row r="11" spans="1:24" ht="14.1" customHeight="1">
      <c r="A11" s="260" t="s">
        <v>217</v>
      </c>
      <c r="B11" s="261"/>
      <c r="C11" s="262"/>
      <c r="D11" s="40" t="str">
        <f>IF(AND(COUNTIF(H20:H21,"A")&gt;1),"C",IF(COUNTIF(H20:H21,"A")&gt;0,"P"," "))</f>
        <v xml:space="preserve"> </v>
      </c>
      <c r="E11" s="52"/>
      <c r="F11" s="47"/>
      <c r="G11" s="47">
        <f t="shared" si="0"/>
        <v>8</v>
      </c>
      <c r="H11" s="49" t="s">
        <v>148</v>
      </c>
      <c r="I11" s="55" t="s">
        <v>218</v>
      </c>
      <c r="J11" s="50"/>
      <c r="K11" s="47"/>
      <c r="L11" s="47">
        <f t="shared" si="1"/>
        <v>8</v>
      </c>
      <c r="M11" s="56" t="str">
        <f>IF(D166="C", "A"," ")</f>
        <v xml:space="preserve"> </v>
      </c>
      <c r="N11" s="55" t="s">
        <v>101</v>
      </c>
      <c r="O11" s="28"/>
      <c r="P11" s="48"/>
      <c r="Q11" s="47">
        <f t="shared" si="2"/>
        <v>8</v>
      </c>
      <c r="R11" s="44" t="s">
        <v>148</v>
      </c>
      <c r="S11" s="45" t="s">
        <v>160</v>
      </c>
      <c r="T11" s="28"/>
    </row>
    <row r="12" spans="1:24" ht="14.1" customHeight="1" thickBot="1">
      <c r="A12" s="271" t="s">
        <v>219</v>
      </c>
      <c r="B12" s="272"/>
      <c r="C12" s="273"/>
      <c r="D12" s="57" t="str">
        <f>IF(AND(COUNTIF(H22:H27,"A")&gt;5),"C",IF(COUNTIF(H22:H27,"A")&gt;0,"P"," "))</f>
        <v xml:space="preserve"> </v>
      </c>
      <c r="E12" s="52"/>
      <c r="F12" s="42" t="s">
        <v>209</v>
      </c>
      <c r="G12" s="43">
        <v>1</v>
      </c>
      <c r="H12" s="44" t="s">
        <v>148</v>
      </c>
      <c r="I12" s="45" t="s">
        <v>220</v>
      </c>
      <c r="J12" s="50"/>
      <c r="K12" s="42" t="s">
        <v>143</v>
      </c>
      <c r="L12" s="43">
        <v>1</v>
      </c>
      <c r="M12" s="44"/>
      <c r="N12" s="46" t="s">
        <v>102</v>
      </c>
      <c r="O12" s="28"/>
      <c r="P12" s="48" t="s">
        <v>148</v>
      </c>
      <c r="Q12" s="47">
        <f t="shared" si="2"/>
        <v>9</v>
      </c>
      <c r="R12" s="44" t="s">
        <v>148</v>
      </c>
      <c r="S12" s="45" t="s">
        <v>161</v>
      </c>
      <c r="T12" s="28"/>
    </row>
    <row r="13" spans="1:24" ht="14.1" customHeight="1">
      <c r="A13" s="274" t="s">
        <v>221</v>
      </c>
      <c r="B13" s="274"/>
      <c r="C13" s="274"/>
      <c r="D13" s="274"/>
      <c r="E13" s="52"/>
      <c r="F13" s="48" t="s">
        <v>148</v>
      </c>
      <c r="G13" s="47">
        <f t="shared" ref="G13:G18" si="3">G12+1</f>
        <v>2</v>
      </c>
      <c r="H13" s="49" t="s">
        <v>148</v>
      </c>
      <c r="I13" s="45" t="s">
        <v>222</v>
      </c>
      <c r="J13" s="50"/>
      <c r="K13" s="51" t="s">
        <v>144</v>
      </c>
      <c r="L13" s="47">
        <f t="shared" ref="L13:L22" si="4">L12+1</f>
        <v>2</v>
      </c>
      <c r="M13" s="44"/>
      <c r="N13" s="46" t="s">
        <v>103</v>
      </c>
      <c r="O13" s="28"/>
      <c r="P13" s="48" t="s">
        <v>148</v>
      </c>
      <c r="Q13" s="47">
        <f t="shared" si="2"/>
        <v>10</v>
      </c>
      <c r="R13" s="44" t="s">
        <v>148</v>
      </c>
      <c r="S13" s="45" t="s">
        <v>162</v>
      </c>
      <c r="T13" s="28"/>
    </row>
    <row r="14" spans="1:24" ht="13.5" thickBot="1">
      <c r="A14" s="58" t="s">
        <v>223</v>
      </c>
      <c r="B14" s="59"/>
      <c r="C14" s="59"/>
      <c r="D14" s="60"/>
      <c r="E14" s="52"/>
      <c r="F14" s="48"/>
      <c r="G14" s="47">
        <f t="shared" si="3"/>
        <v>3</v>
      </c>
      <c r="H14" s="61" t="str">
        <f>IF(AND(COUNTIF(D15:D39,"C")&gt;7,D18="C",D26="C",D29="C",D39="C",D20="Y",D30="Y"),"A"," ")</f>
        <v xml:space="preserve"> </v>
      </c>
      <c r="I14" s="45" t="s">
        <v>224</v>
      </c>
      <c r="J14" s="50"/>
      <c r="K14" s="51" t="s">
        <v>145</v>
      </c>
      <c r="L14" s="47">
        <f t="shared" si="4"/>
        <v>3</v>
      </c>
      <c r="M14" s="44"/>
      <c r="N14" s="45" t="s">
        <v>104</v>
      </c>
      <c r="O14" s="28"/>
      <c r="P14" s="48" t="s">
        <v>148</v>
      </c>
      <c r="Q14" s="47">
        <f t="shared" si="2"/>
        <v>11</v>
      </c>
      <c r="R14" s="44" t="s">
        <v>148</v>
      </c>
      <c r="S14" s="45" t="s">
        <v>163</v>
      </c>
      <c r="T14" s="28"/>
    </row>
    <row r="15" spans="1:24">
      <c r="A15" s="62" t="s">
        <v>225</v>
      </c>
      <c r="B15" s="275" t="s">
        <v>226</v>
      </c>
      <c r="C15" s="276"/>
      <c r="D15" s="63" t="str">
        <f>IF(COUNTIF(D16:D19,"C")&gt;0,"Y"," ")</f>
        <v xml:space="preserve"> </v>
      </c>
      <c r="E15" s="52"/>
      <c r="F15" s="48" t="s">
        <v>148</v>
      </c>
      <c r="G15" s="47">
        <f t="shared" si="3"/>
        <v>4</v>
      </c>
      <c r="H15" s="44" t="s">
        <v>148</v>
      </c>
      <c r="I15" s="45" t="s">
        <v>227</v>
      </c>
      <c r="J15" s="50"/>
      <c r="K15" s="48"/>
      <c r="L15" s="47">
        <f t="shared" si="4"/>
        <v>4</v>
      </c>
      <c r="M15" s="44"/>
      <c r="N15" s="45" t="s">
        <v>105</v>
      </c>
      <c r="O15" s="28"/>
      <c r="P15" s="48" t="s">
        <v>148</v>
      </c>
      <c r="Q15" s="47">
        <f t="shared" si="2"/>
        <v>12</v>
      </c>
      <c r="R15" s="44" t="s">
        <v>148</v>
      </c>
      <c r="S15" s="45" t="s">
        <v>164</v>
      </c>
      <c r="T15" s="28"/>
    </row>
    <row r="16" spans="1:24">
      <c r="A16" s="64" t="s">
        <v>140</v>
      </c>
      <c r="B16" s="266">
        <v>1</v>
      </c>
      <c r="C16" s="267"/>
      <c r="D16" s="65" t="str">
        <f>IF(AND(COUNTIF(M4:M6,"A")&gt;2,COUNTIF(M7:M11,"A")&gt;2),"C",IF(COUNTIF(M4:M11,"A")&gt;0,"P"," "))</f>
        <v xml:space="preserve"> </v>
      </c>
      <c r="E16" s="52"/>
      <c r="F16" s="48"/>
      <c r="G16" s="47">
        <f t="shared" si="3"/>
        <v>5</v>
      </c>
      <c r="H16" s="49" t="s">
        <v>148</v>
      </c>
      <c r="I16" s="45" t="s">
        <v>228</v>
      </c>
      <c r="J16" s="50"/>
      <c r="K16" s="48"/>
      <c r="L16" s="47">
        <f t="shared" si="4"/>
        <v>5</v>
      </c>
      <c r="M16" s="44"/>
      <c r="N16" s="45" t="s">
        <v>106</v>
      </c>
      <c r="O16" s="28"/>
      <c r="P16" s="48" t="s">
        <v>148</v>
      </c>
      <c r="Q16" s="47">
        <f t="shared" si="2"/>
        <v>13</v>
      </c>
      <c r="R16" s="44" t="s">
        <v>148</v>
      </c>
      <c r="S16" s="45" t="s">
        <v>165</v>
      </c>
      <c r="T16" s="28"/>
    </row>
    <row r="17" spans="1:24">
      <c r="A17" s="64" t="s">
        <v>146</v>
      </c>
      <c r="B17" s="266">
        <v>2</v>
      </c>
      <c r="C17" s="267"/>
      <c r="D17" s="66" t="str">
        <f>IF(AND(COUNTIF(M23:M27,"A")&gt;4,COUNTIF(M28:M32,"A")&gt;1),"C",IF(COUNTIF(M23:M32,"A")&gt;0,"P"," "))</f>
        <v xml:space="preserve"> </v>
      </c>
      <c r="E17" s="52"/>
      <c r="F17" s="48"/>
      <c r="G17" s="47">
        <f t="shared" si="3"/>
        <v>6</v>
      </c>
      <c r="H17" s="49" t="s">
        <v>148</v>
      </c>
      <c r="I17" s="45" t="s">
        <v>229</v>
      </c>
      <c r="J17" s="50"/>
      <c r="K17" s="48"/>
      <c r="L17" s="47">
        <f t="shared" si="4"/>
        <v>6</v>
      </c>
      <c r="M17" s="44"/>
      <c r="N17" s="45" t="s">
        <v>107</v>
      </c>
      <c r="O17" s="28"/>
      <c r="P17" s="48" t="s">
        <v>148</v>
      </c>
      <c r="Q17" s="47">
        <f t="shared" si="2"/>
        <v>14</v>
      </c>
      <c r="R17" s="56" t="str">
        <f>IF(D133="C", "A"," ")</f>
        <v xml:space="preserve"> </v>
      </c>
      <c r="S17" s="45" t="s">
        <v>166</v>
      </c>
      <c r="T17" s="28"/>
    </row>
    <row r="18" spans="1:24">
      <c r="A18" s="64" t="s">
        <v>230</v>
      </c>
      <c r="B18" s="266">
        <v>3</v>
      </c>
      <c r="C18" s="267"/>
      <c r="D18" s="66" t="str">
        <f>IF(AND(H67="A",COUNTIF(H68:H74,"A")&gt;5),"C",IF(COUNTIF(H67:H74,"A")&gt;0,"P"," "))</f>
        <v xml:space="preserve"> </v>
      </c>
      <c r="E18" s="52"/>
      <c r="F18" s="48"/>
      <c r="G18" s="47">
        <f t="shared" si="3"/>
        <v>7</v>
      </c>
      <c r="H18" s="49" t="s">
        <v>148</v>
      </c>
      <c r="I18" s="55" t="s">
        <v>231</v>
      </c>
      <c r="J18" s="50"/>
      <c r="K18" s="48"/>
      <c r="L18" s="47">
        <f t="shared" si="4"/>
        <v>7</v>
      </c>
      <c r="M18" s="44"/>
      <c r="N18" s="45" t="s">
        <v>108</v>
      </c>
      <c r="O18" s="28"/>
      <c r="P18" s="48" t="s">
        <v>148</v>
      </c>
      <c r="Q18" s="47">
        <f t="shared" si="2"/>
        <v>15</v>
      </c>
      <c r="R18" s="56" t="str">
        <f>IF(D132="C", "A"," ")</f>
        <v xml:space="preserve"> </v>
      </c>
      <c r="S18" s="45" t="s">
        <v>167</v>
      </c>
      <c r="T18" s="28"/>
    </row>
    <row r="19" spans="1:24" ht="13.5" thickBot="1">
      <c r="A19" s="67" t="s">
        <v>232</v>
      </c>
      <c r="B19" s="277">
        <v>4</v>
      </c>
      <c r="C19" s="278"/>
      <c r="D19" s="68" t="str">
        <f>IF(AND(COUNTIF(R90:R93,"A")&gt;3),"C",IF(COUNTIF(R90:R93,"A")&gt;0,"P"," "))</f>
        <v xml:space="preserve"> </v>
      </c>
      <c r="E19" s="52"/>
      <c r="F19" s="279" t="s">
        <v>233</v>
      </c>
      <c r="G19" s="280"/>
      <c r="H19" s="280"/>
      <c r="I19" s="281"/>
      <c r="J19" s="50"/>
      <c r="K19" s="48"/>
      <c r="L19" s="47">
        <f t="shared" si="4"/>
        <v>8</v>
      </c>
      <c r="M19" s="44"/>
      <c r="N19" s="45" t="s">
        <v>109</v>
      </c>
      <c r="O19" s="28"/>
      <c r="P19" s="47"/>
      <c r="Q19" s="47">
        <f t="shared" si="2"/>
        <v>16</v>
      </c>
      <c r="R19" s="44" t="s">
        <v>148</v>
      </c>
      <c r="S19" s="55" t="s">
        <v>168</v>
      </c>
      <c r="T19" s="28"/>
    </row>
    <row r="20" spans="1:24">
      <c r="A20" s="62" t="s">
        <v>234</v>
      </c>
      <c r="B20" s="275" t="s">
        <v>226</v>
      </c>
      <c r="C20" s="282"/>
      <c r="D20" s="63" t="str">
        <f>IF(COUNTIF(D21:D24,"C")&gt;0,"Y"," ")</f>
        <v xml:space="preserve"> </v>
      </c>
      <c r="E20" s="52"/>
      <c r="F20" s="69" t="s">
        <v>235</v>
      </c>
      <c r="G20" s="70" t="s">
        <v>236</v>
      </c>
      <c r="H20" s="71" t="str">
        <f>IF(AND(D36="C",D38="C",D39="C"),"A"," ")</f>
        <v xml:space="preserve"> </v>
      </c>
      <c r="I20" s="72" t="s">
        <v>237</v>
      </c>
      <c r="J20" s="50"/>
      <c r="K20" s="48"/>
      <c r="L20" s="47">
        <f t="shared" si="4"/>
        <v>9</v>
      </c>
      <c r="M20" s="44"/>
      <c r="N20" s="45" t="s">
        <v>110</v>
      </c>
      <c r="O20" s="28"/>
      <c r="P20" s="42" t="s">
        <v>238</v>
      </c>
      <c r="Q20" s="47">
        <v>1</v>
      </c>
      <c r="R20" s="44" t="s">
        <v>148</v>
      </c>
      <c r="S20" s="46" t="s">
        <v>169</v>
      </c>
      <c r="T20" s="28"/>
    </row>
    <row r="21" spans="1:24">
      <c r="A21" s="64" t="s">
        <v>143</v>
      </c>
      <c r="B21" s="266">
        <v>1</v>
      </c>
      <c r="C21" s="267"/>
      <c r="D21" s="65" t="str">
        <f>IF(AND(M12="A",M13="A",COUNTIF(M14:M22,"A")&gt;4),"C",IF(COUNTIF(M12:M22,"A")&gt;0,"P"," "))</f>
        <v xml:space="preserve"> </v>
      </c>
      <c r="E21" s="52"/>
      <c r="F21" s="73"/>
      <c r="G21" s="74">
        <v>4</v>
      </c>
      <c r="H21" s="75" t="s">
        <v>148</v>
      </c>
      <c r="I21" s="45" t="s">
        <v>239</v>
      </c>
      <c r="J21" s="50"/>
      <c r="K21" s="48"/>
      <c r="L21" s="47">
        <f t="shared" si="4"/>
        <v>10</v>
      </c>
      <c r="M21" s="44"/>
      <c r="N21" s="45" t="s">
        <v>111</v>
      </c>
      <c r="O21" s="28"/>
      <c r="P21" s="51" t="s">
        <v>240</v>
      </c>
      <c r="Q21" s="47">
        <f>Q20+1</f>
        <v>2</v>
      </c>
      <c r="R21" s="44" t="s">
        <v>148</v>
      </c>
      <c r="S21" s="46" t="s">
        <v>170</v>
      </c>
      <c r="T21" s="28"/>
    </row>
    <row r="22" spans="1:24">
      <c r="A22" s="64" t="s">
        <v>241</v>
      </c>
      <c r="B22" s="266">
        <v>2</v>
      </c>
      <c r="C22" s="267"/>
      <c r="D22" s="66" t="str">
        <f>IF(AND(M94="A",COUNTIF(M95:M101,"A")&gt;2,COUNTIF(M102:M106,"A")&gt;2),"C",IF(COUNTIF(M94:M106,"A")&gt;0,"P"," "))</f>
        <v xml:space="preserve"> </v>
      </c>
      <c r="E22" s="52"/>
      <c r="F22" s="69" t="s">
        <v>242</v>
      </c>
      <c r="G22" s="76">
        <v>1</v>
      </c>
      <c r="H22" s="77" t="s">
        <v>148</v>
      </c>
      <c r="I22" s="78" t="s">
        <v>243</v>
      </c>
      <c r="J22" s="50"/>
      <c r="K22" s="47"/>
      <c r="L22" s="47">
        <f t="shared" si="4"/>
        <v>11</v>
      </c>
      <c r="M22" s="56" t="str">
        <f>IF(D127="C", "A"," ")</f>
        <v xml:space="preserve"> </v>
      </c>
      <c r="N22" s="55" t="s">
        <v>112</v>
      </c>
      <c r="O22" s="28"/>
      <c r="P22" s="51" t="s">
        <v>148</v>
      </c>
      <c r="Q22" s="47">
        <f>Q21+1</f>
        <v>3</v>
      </c>
      <c r="R22" s="44" t="s">
        <v>148</v>
      </c>
      <c r="S22" s="46" t="s">
        <v>171</v>
      </c>
      <c r="T22" s="28"/>
    </row>
    <row r="23" spans="1:24">
      <c r="A23" s="64" t="s">
        <v>244</v>
      </c>
      <c r="B23" s="266">
        <v>3</v>
      </c>
      <c r="C23" s="267"/>
      <c r="D23" s="66" t="str">
        <f>IF(AND(COUNTIF(R68:R89,"A")&gt;8,COUNTIF(R68:R73,"A")&gt;0,COUNTIF(R74:R81,"A")&gt;0,COUNTIF(R82:R89,"a")&gt;0),"C",IF(COUNTIF(R67:R89,"A")&gt;0,"P"," "))</f>
        <v xml:space="preserve"> </v>
      </c>
      <c r="E23" s="52"/>
      <c r="F23" s="48"/>
      <c r="G23" s="47">
        <f>G22+1</f>
        <v>2</v>
      </c>
      <c r="H23" s="77" t="s">
        <v>148</v>
      </c>
      <c r="I23" s="45" t="s">
        <v>245</v>
      </c>
      <c r="J23" s="50"/>
      <c r="K23" s="42" t="s">
        <v>146</v>
      </c>
      <c r="L23" s="47">
        <v>1</v>
      </c>
      <c r="M23" s="44"/>
      <c r="N23" s="46" t="s">
        <v>113</v>
      </c>
      <c r="O23" s="28"/>
      <c r="P23" s="47"/>
      <c r="Q23" s="47">
        <f>Q22+1</f>
        <v>4</v>
      </c>
      <c r="R23" s="44" t="s">
        <v>148</v>
      </c>
      <c r="S23" s="79" t="s">
        <v>172</v>
      </c>
      <c r="T23" s="28"/>
    </row>
    <row r="24" spans="1:24" ht="13.5" thickBot="1">
      <c r="A24" s="67" t="s">
        <v>246</v>
      </c>
      <c r="B24" s="277">
        <v>4</v>
      </c>
      <c r="C24" s="278"/>
      <c r="D24" s="68" t="str">
        <f>IF(AND(COUNTIF(R94:R106,"A")&gt;4),"C",IF(COUNTIF(R94:R106,"A")&gt;0,"P"," "))</f>
        <v xml:space="preserve"> </v>
      </c>
      <c r="E24" s="52"/>
      <c r="F24" s="48"/>
      <c r="G24" s="47">
        <f>G23+1</f>
        <v>3</v>
      </c>
      <c r="H24" s="71" t="str">
        <f>IF(AND(D39="C"),"A"," ")</f>
        <v xml:space="preserve"> </v>
      </c>
      <c r="I24" s="45" t="s">
        <v>247</v>
      </c>
      <c r="J24" s="50"/>
      <c r="K24" s="51" t="s">
        <v>147</v>
      </c>
      <c r="L24" s="47">
        <f t="shared" ref="L24:L32" si="5">L23+1</f>
        <v>2</v>
      </c>
      <c r="M24" s="44"/>
      <c r="N24" s="46" t="s">
        <v>114</v>
      </c>
      <c r="O24" s="28"/>
      <c r="P24" s="42" t="s">
        <v>248</v>
      </c>
      <c r="Q24" s="47">
        <v>1</v>
      </c>
      <c r="R24" s="44"/>
      <c r="S24" s="46" t="s">
        <v>173</v>
      </c>
      <c r="T24" s="28"/>
    </row>
    <row r="25" spans="1:24">
      <c r="A25" s="62" t="s">
        <v>249</v>
      </c>
      <c r="B25" s="275" t="s">
        <v>226</v>
      </c>
      <c r="C25" s="276"/>
      <c r="D25" s="63" t="str">
        <f>IF(COUNTIF(D26:D29,"C")&gt;0,"Y"," ")</f>
        <v xml:space="preserve"> </v>
      </c>
      <c r="E25" s="52"/>
      <c r="F25" s="48"/>
      <c r="G25" s="47">
        <f>G24+1</f>
        <v>4</v>
      </c>
      <c r="H25" s="77" t="s">
        <v>148</v>
      </c>
      <c r="I25" s="45" t="s">
        <v>250</v>
      </c>
      <c r="J25" s="50"/>
      <c r="K25" s="51"/>
      <c r="L25" s="47">
        <f t="shared" si="5"/>
        <v>3</v>
      </c>
      <c r="M25" s="44"/>
      <c r="N25" s="46" t="s">
        <v>115</v>
      </c>
      <c r="O25" s="28"/>
      <c r="P25" s="51" t="s">
        <v>251</v>
      </c>
      <c r="Q25" s="47">
        <f t="shared" ref="Q25:Q33" si="6">Q24+1</f>
        <v>2</v>
      </c>
      <c r="R25" s="44" t="s">
        <v>148</v>
      </c>
      <c r="S25" s="46" t="s">
        <v>174</v>
      </c>
      <c r="T25" s="28"/>
    </row>
    <row r="26" spans="1:24">
      <c r="A26" s="64" t="s">
        <v>252</v>
      </c>
      <c r="B26" s="266">
        <v>1</v>
      </c>
      <c r="C26" s="267"/>
      <c r="D26" s="65" t="str">
        <f>IF(AND(COUNTIF(M33:M40,"A")&gt;7,(COUNTIF(M41:M49,"A")&gt;1)),"C",IF(COUNTIF(M33:M49,"A")&gt;0,"P"," "))</f>
        <v xml:space="preserve"> </v>
      </c>
      <c r="E26" s="52"/>
      <c r="F26" s="48"/>
      <c r="G26" s="47">
        <f>G25+1</f>
        <v>5</v>
      </c>
      <c r="H26" s="77" t="s">
        <v>148</v>
      </c>
      <c r="I26" s="80" t="s">
        <v>253</v>
      </c>
      <c r="J26" s="50"/>
      <c r="K26" s="48" t="s">
        <v>148</v>
      </c>
      <c r="L26" s="47">
        <f t="shared" si="5"/>
        <v>4</v>
      </c>
      <c r="M26" s="44"/>
      <c r="N26" s="46" t="s">
        <v>116</v>
      </c>
      <c r="O26" s="28"/>
      <c r="P26" s="51" t="s">
        <v>254</v>
      </c>
      <c r="Q26" s="47">
        <f t="shared" si="6"/>
        <v>3</v>
      </c>
      <c r="R26" s="44" t="s">
        <v>148</v>
      </c>
      <c r="S26" s="45" t="s">
        <v>175</v>
      </c>
      <c r="T26" s="28"/>
    </row>
    <row r="27" spans="1:24">
      <c r="A27" s="64" t="s">
        <v>203</v>
      </c>
      <c r="B27" s="266">
        <v>2</v>
      </c>
      <c r="C27" s="267"/>
      <c r="D27" s="66" t="str">
        <f>IF(AND(COUNTIF(R4:R19,"A")&gt;6),"C",IF(COUNTIF(R4:R19,"A")&gt;0,"P"," "))</f>
        <v xml:space="preserve"> </v>
      </c>
      <c r="E27" s="52"/>
      <c r="F27" s="81"/>
      <c r="G27" s="47">
        <f>G26+1</f>
        <v>6</v>
      </c>
      <c r="H27" s="77" t="s">
        <v>148</v>
      </c>
      <c r="I27" s="55" t="s">
        <v>255</v>
      </c>
      <c r="J27" s="50"/>
      <c r="K27" s="48"/>
      <c r="L27" s="47">
        <f t="shared" si="5"/>
        <v>5</v>
      </c>
      <c r="M27" s="44"/>
      <c r="N27" s="46" t="s">
        <v>117</v>
      </c>
      <c r="O27" s="28"/>
      <c r="P27" s="48" t="s">
        <v>148</v>
      </c>
      <c r="Q27" s="47">
        <f t="shared" si="6"/>
        <v>4</v>
      </c>
      <c r="R27" s="44" t="s">
        <v>148</v>
      </c>
      <c r="S27" s="45" t="s">
        <v>176</v>
      </c>
      <c r="T27" s="28"/>
    </row>
    <row r="28" spans="1:24">
      <c r="A28" s="64" t="s">
        <v>256</v>
      </c>
      <c r="B28" s="266">
        <v>3</v>
      </c>
      <c r="C28" s="267"/>
      <c r="D28" s="66" t="str">
        <f>IF(AND(COUNTIF(R34:R39,"A")&gt;5,COUNTIF(R40:R46,"A")&gt;1),"C",IF(COUNTIF(R34:R46,"A")&gt;0,"P"," "))</f>
        <v xml:space="preserve"> </v>
      </c>
      <c r="E28" s="52"/>
      <c r="F28" s="42" t="s">
        <v>257</v>
      </c>
      <c r="G28" s="43">
        <v>1</v>
      </c>
      <c r="H28" s="44" t="s">
        <v>148</v>
      </c>
      <c r="I28" s="45" t="s">
        <v>258</v>
      </c>
      <c r="J28" s="50"/>
      <c r="K28" s="51" t="s">
        <v>149</v>
      </c>
      <c r="L28" s="47">
        <f t="shared" si="5"/>
        <v>6</v>
      </c>
      <c r="M28" s="44"/>
      <c r="N28" s="45" t="s">
        <v>118</v>
      </c>
      <c r="O28" s="28"/>
      <c r="P28" s="48"/>
      <c r="Q28" s="47">
        <f t="shared" si="6"/>
        <v>5</v>
      </c>
      <c r="R28" s="44" t="s">
        <v>148</v>
      </c>
      <c r="S28" s="45" t="s">
        <v>177</v>
      </c>
      <c r="T28" s="28"/>
    </row>
    <row r="29" spans="1:24" ht="13.5" thickBot="1">
      <c r="A29" s="67" t="s">
        <v>259</v>
      </c>
      <c r="B29" s="277">
        <v>4</v>
      </c>
      <c r="C29" s="278"/>
      <c r="D29" s="68" t="str">
        <f>IF(AND(COUNTIF(M79:M86,"A")&gt;7,COUNTIF(M87:M93,"A")&gt;1),"C",IF(COUNTIF(M79:M93,"A")&gt;0,"P"," "))</f>
        <v xml:space="preserve"> </v>
      </c>
      <c r="E29" s="82"/>
      <c r="F29" s="42" t="s">
        <v>260</v>
      </c>
      <c r="G29" s="47">
        <f>G28+1</f>
        <v>2</v>
      </c>
      <c r="H29" s="54" t="str">
        <f>IF(D39="C","A","")</f>
        <v/>
      </c>
      <c r="I29" s="45" t="s">
        <v>247</v>
      </c>
      <c r="J29" s="50"/>
      <c r="K29" s="48"/>
      <c r="L29" s="47">
        <f t="shared" si="5"/>
        <v>7</v>
      </c>
      <c r="M29" s="44"/>
      <c r="N29" s="45" t="s">
        <v>119</v>
      </c>
      <c r="O29" s="28"/>
      <c r="P29" s="48"/>
      <c r="Q29" s="47">
        <f t="shared" si="6"/>
        <v>6</v>
      </c>
      <c r="R29" s="44" t="s">
        <v>148</v>
      </c>
      <c r="S29" s="45" t="s">
        <v>178</v>
      </c>
      <c r="T29" s="28"/>
      <c r="U29" s="28"/>
      <c r="V29" s="28"/>
      <c r="W29" s="28"/>
      <c r="X29" s="28"/>
    </row>
    <row r="30" spans="1:24">
      <c r="A30" s="83" t="s">
        <v>261</v>
      </c>
      <c r="B30" s="275" t="s">
        <v>226</v>
      </c>
      <c r="C30" s="276"/>
      <c r="D30" s="63" t="str">
        <f>IF(COUNTIF(D31:D34,"C")&gt;0,"Y"," ")</f>
        <v xml:space="preserve"> </v>
      </c>
      <c r="E30" s="52"/>
      <c r="F30" s="48"/>
      <c r="G30" s="47">
        <f t="shared" ref="G30:G43" si="7">G29+1</f>
        <v>3</v>
      </c>
      <c r="H30" s="49" t="s">
        <v>148</v>
      </c>
      <c r="I30" s="46" t="s">
        <v>262</v>
      </c>
      <c r="J30" s="50"/>
      <c r="K30" s="48"/>
      <c r="L30" s="47">
        <f t="shared" si="5"/>
        <v>8</v>
      </c>
      <c r="M30" s="44"/>
      <c r="N30" s="45" t="s">
        <v>120</v>
      </c>
      <c r="O30" s="28"/>
      <c r="P30" s="48"/>
      <c r="Q30" s="47">
        <f t="shared" si="6"/>
        <v>7</v>
      </c>
      <c r="R30" s="44" t="s">
        <v>148</v>
      </c>
      <c r="S30" s="45" t="s">
        <v>179</v>
      </c>
      <c r="T30" s="28"/>
      <c r="U30" s="28"/>
      <c r="V30" s="28"/>
      <c r="W30" s="28" t="str">
        <f>IF(AND(D36="C",D38="C",D39="C"),"A"," ")</f>
        <v xml:space="preserve"> </v>
      </c>
      <c r="X30" s="28"/>
    </row>
    <row r="31" spans="1:24">
      <c r="A31" s="64" t="s">
        <v>238</v>
      </c>
      <c r="B31" s="266">
        <v>1</v>
      </c>
      <c r="C31" s="267"/>
      <c r="D31" s="65" t="str">
        <f>IF(AND(COUNTIF(R20:R23,"A")&gt;3),"C",IF(COUNTIF(R20:R23,"A")&gt;0,"P"," "))</f>
        <v xml:space="preserve"> </v>
      </c>
      <c r="E31" s="52"/>
      <c r="F31" s="48" t="s">
        <v>148</v>
      </c>
      <c r="G31" s="47">
        <f t="shared" si="7"/>
        <v>4</v>
      </c>
      <c r="H31" s="44" t="s">
        <v>148</v>
      </c>
      <c r="I31" s="45" t="s">
        <v>263</v>
      </c>
      <c r="J31" s="50"/>
      <c r="K31" s="48"/>
      <c r="L31" s="47">
        <f t="shared" si="5"/>
        <v>9</v>
      </c>
      <c r="M31" s="44"/>
      <c r="N31" s="45" t="s">
        <v>121</v>
      </c>
      <c r="O31" s="28"/>
      <c r="P31" s="48"/>
      <c r="Q31" s="47">
        <f t="shared" si="6"/>
        <v>8</v>
      </c>
      <c r="R31" s="44" t="s">
        <v>148</v>
      </c>
      <c r="S31" s="45" t="s">
        <v>180</v>
      </c>
      <c r="T31" s="28"/>
      <c r="U31" s="28"/>
      <c r="V31" s="28"/>
      <c r="W31" s="28"/>
      <c r="X31" s="28"/>
    </row>
    <row r="32" spans="1:24">
      <c r="A32" s="64" t="s">
        <v>248</v>
      </c>
      <c r="B32" s="266">
        <v>2</v>
      </c>
      <c r="C32" s="267"/>
      <c r="D32" s="66" t="str">
        <f>IF(AND(R25="A",R24="A",COUNTIF(R26:R33,"A")&gt;3),"C",IF(COUNTIF(R24:R33,"A")&gt;0,"P"," "))</f>
        <v xml:space="preserve"> </v>
      </c>
      <c r="E32" s="52"/>
      <c r="F32" s="48"/>
      <c r="G32" s="47">
        <f t="shared" si="7"/>
        <v>5</v>
      </c>
      <c r="H32" s="44" t="s">
        <v>148</v>
      </c>
      <c r="I32" s="45" t="s">
        <v>264</v>
      </c>
      <c r="J32" s="50"/>
      <c r="K32" s="47"/>
      <c r="L32" s="47">
        <f t="shared" si="5"/>
        <v>10</v>
      </c>
      <c r="M32" s="44"/>
      <c r="N32" s="55" t="s">
        <v>122</v>
      </c>
      <c r="O32" s="28"/>
      <c r="P32" s="48"/>
      <c r="Q32" s="47">
        <f t="shared" si="6"/>
        <v>9</v>
      </c>
      <c r="R32" s="44" t="s">
        <v>148</v>
      </c>
      <c r="S32" s="45" t="s">
        <v>181</v>
      </c>
      <c r="T32" s="28"/>
      <c r="U32" s="28"/>
      <c r="V32" s="28"/>
      <c r="W32" s="28"/>
      <c r="X32" s="28"/>
    </row>
    <row r="33" spans="1:24">
      <c r="A33" s="64" t="s">
        <v>265</v>
      </c>
      <c r="B33" s="266">
        <v>3</v>
      </c>
      <c r="C33" s="267"/>
      <c r="D33" s="66" t="str">
        <f>IF(AND(H94="A",COUNTIF(H95:H110,"A")&gt;5),"C",IF(COUNTIF(H94:H110,"A")&gt;0,"P"," "))</f>
        <v xml:space="preserve"> </v>
      </c>
      <c r="E33" s="52"/>
      <c r="F33" s="48"/>
      <c r="G33" s="47">
        <f t="shared" si="7"/>
        <v>6</v>
      </c>
      <c r="H33" s="44" t="s">
        <v>148</v>
      </c>
      <c r="I33" s="45" t="s">
        <v>266</v>
      </c>
      <c r="J33" s="50"/>
      <c r="K33" s="42" t="s">
        <v>150</v>
      </c>
      <c r="L33" s="47">
        <v>1</v>
      </c>
      <c r="M33" s="49"/>
      <c r="N33" s="46" t="s">
        <v>123</v>
      </c>
      <c r="O33" s="28"/>
      <c r="P33" s="47"/>
      <c r="Q33" s="47">
        <f t="shared" si="6"/>
        <v>10</v>
      </c>
      <c r="R33" s="56" t="str">
        <f>IF(D139="C", "A"," ")</f>
        <v xml:space="preserve"> </v>
      </c>
      <c r="S33" s="55" t="s">
        <v>182</v>
      </c>
      <c r="T33" s="28"/>
      <c r="U33" s="28"/>
      <c r="V33" s="28"/>
      <c r="W33" s="28"/>
      <c r="X33" s="28"/>
    </row>
    <row r="34" spans="1:24" ht="13.5" thickBot="1">
      <c r="A34" s="67" t="s">
        <v>267</v>
      </c>
      <c r="B34" s="277">
        <v>4</v>
      </c>
      <c r="C34" s="278"/>
      <c r="D34" s="68" t="str">
        <f>IF(AND(COUNTIF(M107:M110,"A")&gt;3,COUNTIF(M111:M120,"A")&gt;5),"C",IF(COUNTIF(M107:M120,"A")&gt;0,"P"," "))</f>
        <v xml:space="preserve"> </v>
      </c>
      <c r="E34" s="52"/>
      <c r="F34" s="48"/>
      <c r="G34" s="47">
        <f t="shared" si="7"/>
        <v>7</v>
      </c>
      <c r="H34" s="44" t="s">
        <v>148</v>
      </c>
      <c r="I34" s="45" t="s">
        <v>268</v>
      </c>
      <c r="J34" s="50"/>
      <c r="K34" s="51" t="s">
        <v>151</v>
      </c>
      <c r="L34" s="47">
        <f t="shared" ref="L34:L49" si="8">L33+1</f>
        <v>2</v>
      </c>
      <c r="M34" s="44"/>
      <c r="N34" s="46" t="s">
        <v>124</v>
      </c>
      <c r="O34" s="28"/>
      <c r="P34" s="42" t="s">
        <v>256</v>
      </c>
      <c r="Q34" s="43">
        <v>1</v>
      </c>
      <c r="R34" s="44" t="s">
        <v>148</v>
      </c>
      <c r="S34" s="46" t="s">
        <v>183</v>
      </c>
      <c r="T34" s="28"/>
      <c r="U34" s="28"/>
      <c r="V34" s="28"/>
      <c r="W34" s="28"/>
      <c r="X34" s="28"/>
    </row>
    <row r="35" spans="1:24">
      <c r="A35" s="83" t="s">
        <v>269</v>
      </c>
      <c r="B35" s="275" t="s">
        <v>226</v>
      </c>
      <c r="C35" s="276"/>
      <c r="D35" s="63" t="str">
        <f>IF(COUNTIF(D36:D39,"C")&gt;0,"Y"," ")</f>
        <v xml:space="preserve"> </v>
      </c>
      <c r="E35" s="52"/>
      <c r="F35" s="48" t="s">
        <v>148</v>
      </c>
      <c r="G35" s="47">
        <f t="shared" si="7"/>
        <v>8</v>
      </c>
      <c r="H35" s="44" t="s">
        <v>148</v>
      </c>
      <c r="I35" s="45" t="s">
        <v>270</v>
      </c>
      <c r="J35" s="50"/>
      <c r="K35" s="51"/>
      <c r="L35" s="47">
        <f t="shared" si="8"/>
        <v>3</v>
      </c>
      <c r="M35" s="44"/>
      <c r="N35" s="46" t="s">
        <v>125</v>
      </c>
      <c r="O35" s="28"/>
      <c r="P35" s="51" t="s">
        <v>271</v>
      </c>
      <c r="Q35" s="47">
        <f t="shared" ref="Q35:Q46" si="9">Q34+1</f>
        <v>2</v>
      </c>
      <c r="R35" s="44" t="s">
        <v>148</v>
      </c>
      <c r="S35" s="46" t="s">
        <v>184</v>
      </c>
      <c r="T35" s="28"/>
      <c r="U35" s="28"/>
      <c r="V35" s="28"/>
      <c r="W35" s="28"/>
      <c r="X35" s="28"/>
    </row>
    <row r="36" spans="1:24">
      <c r="A36" s="64" t="s">
        <v>69</v>
      </c>
      <c r="B36" s="266">
        <v>1</v>
      </c>
      <c r="C36" s="267"/>
      <c r="D36" s="65" t="str">
        <f>IF(AND(COUNTIF(H75:H84,"A")&gt;4),"C",IF(COUNTIF(H75:H84,"A")&gt;0,"P"," "))</f>
        <v xml:space="preserve"> </v>
      </c>
      <c r="E36" s="52"/>
      <c r="F36" s="48"/>
      <c r="G36" s="47">
        <f t="shared" si="7"/>
        <v>9</v>
      </c>
      <c r="H36" s="44" t="s">
        <v>148</v>
      </c>
      <c r="I36" s="45" t="s">
        <v>272</v>
      </c>
      <c r="J36" s="50"/>
      <c r="K36" s="48" t="s">
        <v>148</v>
      </c>
      <c r="L36" s="47">
        <f t="shared" si="8"/>
        <v>4</v>
      </c>
      <c r="M36" s="44"/>
      <c r="N36" s="46" t="s">
        <v>126</v>
      </c>
      <c r="O36" s="28"/>
      <c r="P36" s="51"/>
      <c r="Q36" s="47">
        <f t="shared" si="9"/>
        <v>3</v>
      </c>
      <c r="R36" s="44" t="s">
        <v>148</v>
      </c>
      <c r="S36" s="46" t="s">
        <v>185</v>
      </c>
      <c r="T36" s="28"/>
      <c r="U36" s="28"/>
      <c r="V36" s="28"/>
      <c r="W36" s="28"/>
      <c r="X36" s="28"/>
    </row>
    <row r="37" spans="1:24" ht="12.75" customHeight="1">
      <c r="A37" s="64" t="s">
        <v>273</v>
      </c>
      <c r="B37" s="266">
        <v>2</v>
      </c>
      <c r="C37" s="267"/>
      <c r="D37" s="66" t="str">
        <f>IF(AND(COUNTIF(H85:H93,"A")&gt;4),"C",IF(COUNTIF(H85:H93,"A")&gt;0,"P"," "))</f>
        <v xml:space="preserve"> </v>
      </c>
      <c r="E37" s="52"/>
      <c r="F37" s="48" t="s">
        <v>148</v>
      </c>
      <c r="G37" s="47">
        <f t="shared" si="7"/>
        <v>10</v>
      </c>
      <c r="H37" s="44" t="s">
        <v>148</v>
      </c>
      <c r="I37" s="45" t="s">
        <v>274</v>
      </c>
      <c r="J37" s="50"/>
      <c r="K37" s="48"/>
      <c r="L37" s="47">
        <f t="shared" si="8"/>
        <v>5</v>
      </c>
      <c r="M37" s="44"/>
      <c r="N37" s="46" t="s">
        <v>127</v>
      </c>
      <c r="O37" s="28"/>
      <c r="P37" s="48"/>
      <c r="Q37" s="47">
        <f t="shared" si="9"/>
        <v>4</v>
      </c>
      <c r="R37" s="44" t="s">
        <v>148</v>
      </c>
      <c r="S37" s="46" t="s">
        <v>186</v>
      </c>
      <c r="T37" s="28"/>
      <c r="V37" s="28"/>
      <c r="W37" s="28"/>
      <c r="X37" s="28"/>
    </row>
    <row r="38" spans="1:24">
      <c r="A38" s="64" t="s">
        <v>67</v>
      </c>
      <c r="B38" s="266">
        <v>3</v>
      </c>
      <c r="C38" s="267"/>
      <c r="D38" s="66" t="str">
        <f>IF(AND(H111="A",COUNTIF(H112:H124,"A")&gt;4),"C",IF(COUNTIF(H111:H124,"A")&gt;0,"P"," "))</f>
        <v xml:space="preserve"> </v>
      </c>
      <c r="E38" s="52"/>
      <c r="F38" s="48"/>
      <c r="G38" s="47">
        <f t="shared" si="7"/>
        <v>11</v>
      </c>
      <c r="H38" s="44" t="s">
        <v>148</v>
      </c>
      <c r="I38" s="45" t="s">
        <v>275</v>
      </c>
      <c r="J38" s="50"/>
      <c r="K38" s="48"/>
      <c r="L38" s="47">
        <f t="shared" si="8"/>
        <v>6</v>
      </c>
      <c r="M38" s="44"/>
      <c r="N38" s="46" t="s">
        <v>128</v>
      </c>
      <c r="O38" s="28"/>
      <c r="P38" s="48"/>
      <c r="Q38" s="47">
        <f t="shared" si="9"/>
        <v>5</v>
      </c>
      <c r="R38" s="44" t="s">
        <v>148</v>
      </c>
      <c r="S38" s="46" t="s">
        <v>187</v>
      </c>
      <c r="T38" s="28"/>
      <c r="U38" s="28"/>
      <c r="V38" s="28"/>
      <c r="W38" s="28"/>
      <c r="X38" s="28"/>
    </row>
    <row r="39" spans="1:24" ht="13.5" thickBot="1">
      <c r="A39" s="67" t="s">
        <v>276</v>
      </c>
      <c r="B39" s="277">
        <v>4</v>
      </c>
      <c r="C39" s="278"/>
      <c r="D39" s="68" t="str">
        <f>IF(AND(COUNTIF(M67:M70,"A")&gt;1,COUNTIF(M71:M78,"A")&gt;4),"C",IF(COUNTIF(M67:M78,"A")&gt;0,"P"," "))</f>
        <v xml:space="preserve"> </v>
      </c>
      <c r="E39" s="52"/>
      <c r="F39" s="48"/>
      <c r="G39" s="47">
        <f t="shared" si="7"/>
        <v>12</v>
      </c>
      <c r="H39" s="49" t="s">
        <v>148</v>
      </c>
      <c r="I39" s="45" t="s">
        <v>277</v>
      </c>
      <c r="J39" s="50"/>
      <c r="K39" s="48"/>
      <c r="L39" s="47">
        <f t="shared" si="8"/>
        <v>7</v>
      </c>
      <c r="M39" s="44"/>
      <c r="N39" s="46" t="s">
        <v>129</v>
      </c>
      <c r="O39" s="28"/>
      <c r="P39" s="48"/>
      <c r="Q39" s="47">
        <f t="shared" si="9"/>
        <v>6</v>
      </c>
      <c r="R39" s="44" t="s">
        <v>148</v>
      </c>
      <c r="S39" s="46" t="s">
        <v>188</v>
      </c>
      <c r="T39" s="28"/>
      <c r="U39" s="28"/>
      <c r="V39" s="28"/>
      <c r="W39" s="28"/>
      <c r="X39" s="28"/>
    </row>
    <row r="40" spans="1:24">
      <c r="A40" s="84"/>
      <c r="B40" s="85"/>
      <c r="C40" s="85"/>
      <c r="D40" s="86"/>
      <c r="E40" s="52"/>
      <c r="F40" s="48"/>
      <c r="G40" s="47">
        <f t="shared" si="7"/>
        <v>13</v>
      </c>
      <c r="H40" s="49" t="s">
        <v>148</v>
      </c>
      <c r="I40" s="45" t="s">
        <v>278</v>
      </c>
      <c r="J40" s="50"/>
      <c r="K40" s="48"/>
      <c r="L40" s="47">
        <f t="shared" si="8"/>
        <v>8</v>
      </c>
      <c r="M40" s="56" t="str">
        <f>IF(D130="C", "A"," ")</f>
        <v xml:space="preserve"> </v>
      </c>
      <c r="N40" s="46" t="s">
        <v>130</v>
      </c>
      <c r="O40" s="28"/>
      <c r="P40" s="51" t="s">
        <v>279</v>
      </c>
      <c r="Q40" s="47">
        <f t="shared" si="9"/>
        <v>7</v>
      </c>
      <c r="R40" s="44" t="s">
        <v>148</v>
      </c>
      <c r="S40" s="45" t="s">
        <v>189</v>
      </c>
      <c r="T40" s="28"/>
      <c r="U40" s="28"/>
      <c r="V40" s="28"/>
      <c r="W40" s="28"/>
      <c r="X40" s="28"/>
    </row>
    <row r="41" spans="1:24">
      <c r="A41" s="87" t="s">
        <v>280</v>
      </c>
      <c r="B41" s="88"/>
      <c r="C41" s="88"/>
      <c r="D41" s="89"/>
      <c r="E41" s="52"/>
      <c r="F41" s="48"/>
      <c r="G41" s="47">
        <f t="shared" si="7"/>
        <v>14</v>
      </c>
      <c r="H41" s="49" t="s">
        <v>148</v>
      </c>
      <c r="I41" s="45" t="s">
        <v>281</v>
      </c>
      <c r="J41" s="50"/>
      <c r="K41" s="51" t="s">
        <v>152</v>
      </c>
      <c r="L41" s="47">
        <f t="shared" si="8"/>
        <v>9</v>
      </c>
      <c r="M41" s="44" t="s">
        <v>148</v>
      </c>
      <c r="N41" s="45" t="s">
        <v>131</v>
      </c>
      <c r="O41" s="28"/>
      <c r="P41" s="48"/>
      <c r="Q41" s="47">
        <f t="shared" si="9"/>
        <v>8</v>
      </c>
      <c r="R41" s="44" t="s">
        <v>148</v>
      </c>
      <c r="S41" s="45" t="s">
        <v>190</v>
      </c>
      <c r="T41" s="28"/>
      <c r="U41" s="28"/>
      <c r="V41" s="28"/>
      <c r="W41" s="28"/>
      <c r="X41" s="28"/>
    </row>
    <row r="42" spans="1:24">
      <c r="A42" s="286" t="s">
        <v>282</v>
      </c>
      <c r="B42" s="287"/>
      <c r="C42" s="287"/>
      <c r="D42" s="288"/>
      <c r="E42" s="52"/>
      <c r="F42" s="48"/>
      <c r="G42" s="47">
        <f t="shared" si="7"/>
        <v>15</v>
      </c>
      <c r="H42" s="49" t="s">
        <v>148</v>
      </c>
      <c r="I42" s="45" t="s">
        <v>283</v>
      </c>
      <c r="J42" s="50"/>
      <c r="K42" s="48" t="s">
        <v>148</v>
      </c>
      <c r="L42" s="47">
        <f t="shared" si="8"/>
        <v>10</v>
      </c>
      <c r="M42" s="44" t="s">
        <v>148</v>
      </c>
      <c r="N42" s="45" t="s">
        <v>132</v>
      </c>
      <c r="O42" s="28"/>
      <c r="P42" s="48"/>
      <c r="Q42" s="47">
        <f t="shared" si="9"/>
        <v>9</v>
      </c>
      <c r="R42" s="44" t="s">
        <v>148</v>
      </c>
      <c r="S42" s="45" t="s">
        <v>191</v>
      </c>
      <c r="T42" s="28"/>
      <c r="U42" s="28"/>
      <c r="V42" s="28"/>
      <c r="W42" s="28"/>
      <c r="X42" s="28"/>
    </row>
    <row r="43" spans="1:24">
      <c r="A43" s="286"/>
      <c r="B43" s="287"/>
      <c r="C43" s="287"/>
      <c r="D43" s="288"/>
      <c r="E43" s="52"/>
      <c r="F43" s="47"/>
      <c r="G43" s="47">
        <f t="shared" si="7"/>
        <v>16</v>
      </c>
      <c r="H43" s="49" t="s">
        <v>148</v>
      </c>
      <c r="I43" s="55" t="s">
        <v>284</v>
      </c>
      <c r="J43" s="50"/>
      <c r="K43" s="48" t="s">
        <v>148</v>
      </c>
      <c r="L43" s="47">
        <f t="shared" si="8"/>
        <v>11</v>
      </c>
      <c r="M43" s="44" t="s">
        <v>148</v>
      </c>
      <c r="N43" s="45" t="s">
        <v>133</v>
      </c>
      <c r="O43" s="28"/>
      <c r="P43" s="48"/>
      <c r="Q43" s="47">
        <f t="shared" si="9"/>
        <v>10</v>
      </c>
      <c r="R43" s="44" t="s">
        <v>148</v>
      </c>
      <c r="S43" s="45" t="s">
        <v>192</v>
      </c>
      <c r="T43" s="28"/>
      <c r="U43" s="28"/>
      <c r="V43" s="28"/>
      <c r="W43" s="28"/>
      <c r="X43" s="28"/>
    </row>
    <row r="44" spans="1:24" ht="12.75" customHeight="1">
      <c r="A44" s="90"/>
      <c r="B44" s="91"/>
      <c r="C44" s="91"/>
      <c r="D44" s="92"/>
      <c r="E44" s="52"/>
      <c r="F44" s="69" t="s">
        <v>285</v>
      </c>
      <c r="G44" s="76">
        <v>1</v>
      </c>
      <c r="H44" s="77" t="s">
        <v>148</v>
      </c>
      <c r="I44" s="93" t="s">
        <v>286</v>
      </c>
      <c r="J44" s="50"/>
      <c r="K44" s="48"/>
      <c r="L44" s="47">
        <f t="shared" si="8"/>
        <v>12</v>
      </c>
      <c r="M44" s="44" t="s">
        <v>148</v>
      </c>
      <c r="N44" s="45" t="s">
        <v>134</v>
      </c>
      <c r="O44" s="28"/>
      <c r="P44" s="48"/>
      <c r="Q44" s="47">
        <f t="shared" si="9"/>
        <v>11</v>
      </c>
      <c r="R44" s="44" t="s">
        <v>148</v>
      </c>
      <c r="S44" s="45" t="s">
        <v>193</v>
      </c>
      <c r="T44" s="28"/>
      <c r="U44" s="28"/>
      <c r="V44" s="28"/>
      <c r="W44" s="28"/>
      <c r="X44" s="28"/>
    </row>
    <row r="45" spans="1:24">
      <c r="A45" s="289" t="s">
        <v>287</v>
      </c>
      <c r="B45" s="290"/>
      <c r="C45" s="290"/>
      <c r="D45" s="291"/>
      <c r="E45" s="52"/>
      <c r="F45" s="42" t="s">
        <v>260</v>
      </c>
      <c r="G45" s="47">
        <f t="shared" ref="G45:G50" si="10">G44+1</f>
        <v>2</v>
      </c>
      <c r="H45" s="77" t="s">
        <v>148</v>
      </c>
      <c r="I45" s="45" t="s">
        <v>288</v>
      </c>
      <c r="J45" s="50"/>
      <c r="K45" s="48"/>
      <c r="L45" s="47">
        <f t="shared" si="8"/>
        <v>13</v>
      </c>
      <c r="M45" s="44" t="s">
        <v>148</v>
      </c>
      <c r="N45" s="45" t="s">
        <v>135</v>
      </c>
      <c r="O45" s="28"/>
      <c r="P45" s="48"/>
      <c r="Q45" s="47">
        <f t="shared" si="9"/>
        <v>12</v>
      </c>
      <c r="R45" s="56" t="str">
        <f>IF(D136="C", "A"," ")</f>
        <v xml:space="preserve"> </v>
      </c>
      <c r="S45" s="45" t="s">
        <v>194</v>
      </c>
      <c r="T45" s="28"/>
      <c r="U45" s="28"/>
      <c r="V45" s="28"/>
      <c r="W45" s="28"/>
      <c r="X45" s="28"/>
    </row>
    <row r="46" spans="1:24">
      <c r="A46" s="289"/>
      <c r="B46" s="290"/>
      <c r="C46" s="290"/>
      <c r="D46" s="291"/>
      <c r="E46" s="52"/>
      <c r="F46" s="48"/>
      <c r="G46" s="47">
        <f t="shared" si="10"/>
        <v>3</v>
      </c>
      <c r="H46" s="77" t="s">
        <v>148</v>
      </c>
      <c r="I46" s="94" t="s">
        <v>289</v>
      </c>
      <c r="J46" s="50"/>
      <c r="K46" s="48"/>
      <c r="L46" s="47">
        <f t="shared" si="8"/>
        <v>14</v>
      </c>
      <c r="M46" s="44" t="s">
        <v>148</v>
      </c>
      <c r="N46" s="45" t="s">
        <v>136</v>
      </c>
      <c r="O46" s="28"/>
      <c r="P46" s="47" t="s">
        <v>148</v>
      </c>
      <c r="Q46" s="47">
        <f t="shared" si="9"/>
        <v>13</v>
      </c>
      <c r="R46" s="44"/>
      <c r="S46" s="55" t="s">
        <v>195</v>
      </c>
      <c r="T46" s="28"/>
      <c r="U46" s="28"/>
      <c r="V46" s="28"/>
      <c r="W46" s="28"/>
      <c r="X46" s="28"/>
    </row>
    <row r="47" spans="1:24" ht="25.7" customHeight="1">
      <c r="A47" s="95" t="s">
        <v>290</v>
      </c>
      <c r="B47" s="96"/>
      <c r="C47" s="96"/>
      <c r="D47" s="97"/>
      <c r="E47" s="52"/>
      <c r="F47" s="48"/>
      <c r="G47" s="47">
        <f t="shared" si="10"/>
        <v>4</v>
      </c>
      <c r="H47" s="77" t="s">
        <v>148</v>
      </c>
      <c r="I47" s="98" t="s">
        <v>291</v>
      </c>
      <c r="J47" s="50"/>
      <c r="K47" s="48"/>
      <c r="L47" s="47">
        <f t="shared" si="8"/>
        <v>15</v>
      </c>
      <c r="M47" s="44" t="s">
        <v>148</v>
      </c>
      <c r="N47" s="45" t="s">
        <v>137</v>
      </c>
      <c r="O47" s="28"/>
      <c r="T47" s="28"/>
      <c r="U47" s="28"/>
      <c r="V47" s="28"/>
      <c r="W47" s="28"/>
      <c r="X47" s="28"/>
    </row>
    <row r="48" spans="1:24" ht="25.5">
      <c r="A48" s="99" t="s">
        <v>292</v>
      </c>
      <c r="B48" s="96"/>
      <c r="C48" s="96"/>
      <c r="D48" s="97"/>
      <c r="E48" s="52"/>
      <c r="F48" s="48"/>
      <c r="G48" s="47">
        <f t="shared" si="10"/>
        <v>5</v>
      </c>
      <c r="H48" s="77" t="s">
        <v>148</v>
      </c>
      <c r="I48" s="98" t="s">
        <v>293</v>
      </c>
      <c r="J48" s="50"/>
      <c r="K48" s="48"/>
      <c r="L48" s="47">
        <f t="shared" si="8"/>
        <v>16</v>
      </c>
      <c r="M48" s="44" t="s">
        <v>148</v>
      </c>
      <c r="N48" s="45" t="s">
        <v>138</v>
      </c>
      <c r="O48" s="28"/>
      <c r="T48" s="28"/>
      <c r="U48" s="28"/>
      <c r="V48" s="28"/>
      <c r="W48" s="28"/>
      <c r="X48" s="28"/>
    </row>
    <row r="49" spans="1:24">
      <c r="A49" s="99" t="s">
        <v>294</v>
      </c>
      <c r="B49" s="96"/>
      <c r="C49" s="96"/>
      <c r="D49" s="97"/>
      <c r="E49" s="52"/>
      <c r="F49" s="48"/>
      <c r="G49" s="47">
        <f t="shared" si="10"/>
        <v>6</v>
      </c>
      <c r="H49" s="77" t="s">
        <v>148</v>
      </c>
      <c r="I49" s="98" t="s">
        <v>295</v>
      </c>
      <c r="J49" s="50"/>
      <c r="K49" s="47"/>
      <c r="L49" s="47">
        <f t="shared" si="8"/>
        <v>17</v>
      </c>
      <c r="M49" s="44" t="s">
        <v>148</v>
      </c>
      <c r="N49" s="55" t="s">
        <v>139</v>
      </c>
      <c r="O49" s="28"/>
      <c r="T49" s="28"/>
      <c r="U49" s="28"/>
      <c r="V49" s="28"/>
      <c r="W49" s="28"/>
      <c r="X49" s="28"/>
    </row>
    <row r="50" spans="1:24" ht="25.5">
      <c r="A50" s="99" t="s">
        <v>296</v>
      </c>
      <c r="B50" s="96"/>
      <c r="C50" s="96"/>
      <c r="D50" s="97"/>
      <c r="E50" s="52"/>
      <c r="F50" s="81"/>
      <c r="G50" s="47">
        <f t="shared" si="10"/>
        <v>7</v>
      </c>
      <c r="H50" s="77" t="s">
        <v>148</v>
      </c>
      <c r="I50" s="100" t="s">
        <v>297</v>
      </c>
      <c r="J50" s="50"/>
      <c r="O50" s="28"/>
      <c r="T50" s="28"/>
      <c r="U50" s="28"/>
      <c r="V50" s="28"/>
      <c r="W50" s="28"/>
      <c r="X50" s="28"/>
    </row>
    <row r="51" spans="1:24">
      <c r="A51" s="99"/>
      <c r="B51" s="96"/>
      <c r="C51" s="96"/>
      <c r="D51" s="97"/>
      <c r="E51" s="52"/>
      <c r="F51" s="69" t="s">
        <v>298</v>
      </c>
      <c r="G51" s="76">
        <v>1</v>
      </c>
      <c r="H51" s="71" t="str">
        <f>IF((D29="C"),"A"," ")</f>
        <v xml:space="preserve"> </v>
      </c>
      <c r="I51" s="93" t="s">
        <v>299</v>
      </c>
      <c r="J51" s="50"/>
      <c r="O51" s="28"/>
      <c r="T51" s="28"/>
      <c r="U51" s="28"/>
      <c r="V51" s="28"/>
      <c r="W51" s="28"/>
      <c r="X51" s="28"/>
    </row>
    <row r="52" spans="1:24">
      <c r="A52" s="99" t="s">
        <v>300</v>
      </c>
      <c r="B52" s="96"/>
      <c r="C52" s="96"/>
      <c r="D52" s="97"/>
      <c r="E52" s="52"/>
      <c r="F52" s="42" t="s">
        <v>260</v>
      </c>
      <c r="G52" s="47">
        <f>G51+1</f>
        <v>2</v>
      </c>
      <c r="H52" s="77" t="s">
        <v>148</v>
      </c>
      <c r="I52" s="101" t="s">
        <v>301</v>
      </c>
      <c r="J52" s="50"/>
      <c r="O52" s="28"/>
      <c r="T52" s="28"/>
      <c r="U52" s="28"/>
      <c r="V52" s="28"/>
      <c r="W52" s="28"/>
      <c r="X52" s="28"/>
    </row>
    <row r="53" spans="1:24">
      <c r="A53" s="99" t="s">
        <v>294</v>
      </c>
      <c r="B53" s="96"/>
      <c r="C53" s="96"/>
      <c r="D53" s="97"/>
      <c r="E53" s="52"/>
      <c r="F53" s="48"/>
      <c r="G53" s="47">
        <f>G52+1</f>
        <v>3</v>
      </c>
      <c r="H53" s="77" t="s">
        <v>148</v>
      </c>
      <c r="I53" s="46" t="s">
        <v>302</v>
      </c>
      <c r="J53" s="50"/>
      <c r="O53" s="28"/>
      <c r="T53" s="28"/>
      <c r="U53" s="28"/>
      <c r="V53" s="28"/>
      <c r="W53" s="28"/>
      <c r="X53" s="28"/>
    </row>
    <row r="54" spans="1:24">
      <c r="A54" s="99" t="s">
        <v>296</v>
      </c>
      <c r="B54" s="96"/>
      <c r="C54" s="96"/>
      <c r="D54" s="97"/>
      <c r="E54" s="52"/>
      <c r="F54" s="48"/>
      <c r="G54" s="47" t="s">
        <v>303</v>
      </c>
      <c r="H54" s="77" t="s">
        <v>148</v>
      </c>
      <c r="I54" s="98" t="s">
        <v>304</v>
      </c>
      <c r="J54" s="50"/>
      <c r="O54" s="28"/>
      <c r="T54" s="28"/>
      <c r="U54" s="28"/>
      <c r="V54" s="28"/>
      <c r="W54" s="28"/>
      <c r="X54" s="28"/>
    </row>
    <row r="55" spans="1:24">
      <c r="A55" s="99"/>
      <c r="B55" s="96"/>
      <c r="C55" s="96"/>
      <c r="D55" s="97"/>
      <c r="E55" s="52"/>
      <c r="F55" s="48"/>
      <c r="G55" s="47" t="s">
        <v>305</v>
      </c>
      <c r="H55" s="77" t="s">
        <v>148</v>
      </c>
      <c r="I55" s="101" t="s">
        <v>306</v>
      </c>
      <c r="J55" s="50"/>
      <c r="O55" s="28"/>
      <c r="T55" s="28"/>
      <c r="U55" s="28"/>
      <c r="V55" s="28"/>
      <c r="W55" s="28"/>
      <c r="X55" s="28"/>
    </row>
    <row r="56" spans="1:24" ht="13.15" customHeight="1">
      <c r="A56" s="99" t="s">
        <v>307</v>
      </c>
      <c r="B56" s="96"/>
      <c r="C56" s="96"/>
      <c r="D56" s="97"/>
      <c r="E56" s="52"/>
      <c r="F56" s="81"/>
      <c r="G56" s="47" t="s">
        <v>308</v>
      </c>
      <c r="H56" s="77" t="s">
        <v>148</v>
      </c>
      <c r="I56" s="100" t="s">
        <v>309</v>
      </c>
      <c r="J56" s="50"/>
      <c r="O56" s="28"/>
      <c r="T56" s="28"/>
      <c r="U56" s="102"/>
      <c r="V56" s="103"/>
      <c r="W56" s="28"/>
      <c r="X56" s="28"/>
    </row>
    <row r="57" spans="1:24">
      <c r="A57" s="99" t="s">
        <v>310</v>
      </c>
      <c r="B57" s="96"/>
      <c r="C57" s="96"/>
      <c r="D57" s="97"/>
      <c r="E57" s="52"/>
      <c r="J57" s="50"/>
      <c r="O57" s="28"/>
      <c r="T57" s="28"/>
      <c r="U57" s="103"/>
      <c r="W57" s="28"/>
      <c r="X57" s="28"/>
    </row>
    <row r="58" spans="1:24">
      <c r="A58" s="99" t="s">
        <v>148</v>
      </c>
      <c r="B58" s="96"/>
      <c r="C58" s="96"/>
      <c r="D58" s="97"/>
      <c r="E58" s="52"/>
      <c r="J58" s="50"/>
      <c r="O58" s="28"/>
      <c r="T58" s="28"/>
      <c r="U58" s="103"/>
      <c r="W58" s="28"/>
      <c r="X58" s="28"/>
    </row>
    <row r="59" spans="1:24">
      <c r="A59" s="95" t="s">
        <v>311</v>
      </c>
      <c r="B59" s="104"/>
      <c r="C59" s="104"/>
      <c r="D59" s="105"/>
      <c r="E59" s="52"/>
      <c r="J59" s="50"/>
      <c r="O59" s="28"/>
      <c r="T59" s="28"/>
      <c r="U59" s="103"/>
      <c r="V59" s="28"/>
      <c r="W59" s="28"/>
      <c r="X59" s="28"/>
    </row>
    <row r="60" spans="1:24">
      <c r="A60" s="106" t="s">
        <v>312</v>
      </c>
      <c r="B60" s="104"/>
      <c r="C60" s="104"/>
      <c r="D60" s="105"/>
      <c r="E60" s="52"/>
      <c r="J60" s="50"/>
      <c r="O60" s="28"/>
      <c r="T60" s="28"/>
      <c r="U60" s="28"/>
      <c r="V60" s="52"/>
      <c r="W60" s="28"/>
      <c r="X60" s="28"/>
    </row>
    <row r="61" spans="1:24">
      <c r="A61" s="106" t="s">
        <v>313</v>
      </c>
      <c r="B61" s="107"/>
      <c r="C61" s="107"/>
      <c r="D61" s="108"/>
      <c r="E61" s="52"/>
      <c r="J61" s="50"/>
      <c r="O61" s="28"/>
      <c r="T61" s="28"/>
      <c r="U61" s="28"/>
      <c r="V61" s="52"/>
      <c r="W61" s="28"/>
      <c r="X61" s="28"/>
    </row>
    <row r="62" spans="1:24">
      <c r="A62" s="109"/>
      <c r="B62" s="110"/>
      <c r="C62" s="110"/>
      <c r="D62" s="111"/>
      <c r="E62" s="52"/>
      <c r="J62" s="50"/>
      <c r="O62" s="28"/>
      <c r="T62" s="28"/>
      <c r="U62" s="28"/>
      <c r="V62" s="52"/>
      <c r="W62" s="28"/>
      <c r="X62" s="28"/>
    </row>
    <row r="63" spans="1:24" ht="13.5" thickBot="1">
      <c r="E63" s="52"/>
      <c r="F63" s="113"/>
      <c r="G63" s="113"/>
      <c r="H63" s="114"/>
      <c r="I63" s="115"/>
      <c r="J63" s="50"/>
      <c r="O63" s="28"/>
      <c r="T63" s="28"/>
      <c r="U63" s="28"/>
      <c r="V63" s="52"/>
      <c r="W63" s="28"/>
      <c r="X63" s="28"/>
    </row>
    <row r="64" spans="1:24" ht="24" thickBot="1">
      <c r="A64" s="292" t="str">
        <f ca="1">A1</f>
        <v>Scout 1</v>
      </c>
      <c r="B64" s="293"/>
      <c r="C64" s="293"/>
      <c r="D64" s="294"/>
      <c r="E64" s="28"/>
      <c r="F64" s="113"/>
      <c r="G64" s="113"/>
      <c r="H64" s="114"/>
      <c r="I64" s="115"/>
      <c r="J64" s="50"/>
      <c r="O64" s="50"/>
      <c r="P64" s="116"/>
      <c r="Q64" s="116"/>
      <c r="R64" s="117"/>
      <c r="S64" s="118"/>
      <c r="T64" s="28"/>
      <c r="U64" s="28"/>
      <c r="V64" s="28"/>
      <c r="W64" s="28"/>
      <c r="X64" s="28"/>
    </row>
    <row r="65" spans="1:24">
      <c r="A65" s="119"/>
      <c r="B65" s="113"/>
      <c r="C65" s="113"/>
      <c r="D65" s="120"/>
      <c r="E65" s="28"/>
      <c r="F65" s="257" t="s">
        <v>198</v>
      </c>
      <c r="G65" s="258"/>
      <c r="H65" s="258"/>
      <c r="I65" s="259"/>
      <c r="J65" s="50"/>
      <c r="K65" s="33" t="s">
        <v>198</v>
      </c>
      <c r="L65" s="34"/>
      <c r="M65" s="35"/>
      <c r="N65" s="36"/>
      <c r="O65" s="28"/>
      <c r="P65" s="33" t="s">
        <v>198</v>
      </c>
      <c r="Q65" s="34"/>
      <c r="R65" s="35"/>
      <c r="S65" s="36"/>
      <c r="T65" s="28"/>
      <c r="U65" s="28"/>
      <c r="V65" s="28"/>
      <c r="W65" s="28"/>
      <c r="X65" s="28"/>
    </row>
    <row r="66" spans="1:24">
      <c r="A66" s="119"/>
      <c r="B66" s="113"/>
      <c r="C66" s="113"/>
      <c r="D66" s="120"/>
      <c r="E66" s="28"/>
      <c r="F66" s="263" t="s">
        <v>200</v>
      </c>
      <c r="G66" s="264"/>
      <c r="H66" s="264"/>
      <c r="I66" s="265"/>
      <c r="J66" s="50"/>
      <c r="K66" s="263" t="s">
        <v>200</v>
      </c>
      <c r="L66" s="264"/>
      <c r="M66" s="264"/>
      <c r="N66" s="265"/>
      <c r="O66" s="28"/>
      <c r="P66" s="263" t="s">
        <v>200</v>
      </c>
      <c r="Q66" s="264"/>
      <c r="R66" s="264"/>
      <c r="S66" s="265"/>
      <c r="T66" s="28"/>
      <c r="U66" s="28"/>
      <c r="V66" s="28"/>
      <c r="W66" s="28"/>
      <c r="X66" s="28"/>
    </row>
    <row r="67" spans="1:24">
      <c r="A67" s="119"/>
      <c r="B67" s="113"/>
      <c r="C67" s="113"/>
      <c r="D67" s="120"/>
      <c r="E67" s="28"/>
      <c r="F67" s="42" t="s">
        <v>314</v>
      </c>
      <c r="G67" s="47">
        <v>1</v>
      </c>
      <c r="H67" s="49" t="s">
        <v>148</v>
      </c>
      <c r="I67" s="46" t="s">
        <v>315</v>
      </c>
      <c r="J67" s="50"/>
      <c r="K67" s="42" t="s">
        <v>316</v>
      </c>
      <c r="L67" s="47">
        <v>1</v>
      </c>
      <c r="M67" s="49" t="s">
        <v>148</v>
      </c>
      <c r="N67" s="121" t="s">
        <v>317</v>
      </c>
      <c r="O67" s="28"/>
      <c r="P67" s="122" t="s">
        <v>244</v>
      </c>
      <c r="Q67" s="123">
        <v>1</v>
      </c>
      <c r="R67" s="124" t="str">
        <f>IF(AND(COUNTIF(R68:R89,"a")&gt;5),"A"," ")</f>
        <v xml:space="preserve"> </v>
      </c>
      <c r="S67" s="125" t="s">
        <v>318</v>
      </c>
      <c r="T67" s="28"/>
      <c r="U67" s="28"/>
      <c r="V67" s="28"/>
      <c r="W67" s="28"/>
      <c r="X67" s="28"/>
    </row>
    <row r="68" spans="1:24">
      <c r="A68" s="119"/>
      <c r="B68" s="113"/>
      <c r="C68" s="113"/>
      <c r="D68" s="120"/>
      <c r="E68" s="28"/>
      <c r="F68" s="51" t="s">
        <v>319</v>
      </c>
      <c r="G68" s="47">
        <f t="shared" ref="G68:G121" si="11">G67+1</f>
        <v>2</v>
      </c>
      <c r="H68" s="44" t="s">
        <v>148</v>
      </c>
      <c r="I68" s="45" t="s">
        <v>320</v>
      </c>
      <c r="J68" s="50"/>
      <c r="K68" s="51" t="s">
        <v>321</v>
      </c>
      <c r="L68" s="47">
        <f t="shared" ref="L68:L78" si="12">L67+1</f>
        <v>2</v>
      </c>
      <c r="M68" s="49" t="s">
        <v>148</v>
      </c>
      <c r="N68" s="121" t="s">
        <v>322</v>
      </c>
      <c r="O68" s="28"/>
      <c r="P68" s="126" t="s">
        <v>323</v>
      </c>
      <c r="Q68" s="47">
        <f t="shared" ref="Q68:Q89" si="13">Q67+1</f>
        <v>2</v>
      </c>
      <c r="R68" s="44" t="s">
        <v>148</v>
      </c>
      <c r="S68" s="45" t="s">
        <v>324</v>
      </c>
      <c r="T68" s="28"/>
      <c r="U68" s="28"/>
      <c r="V68" s="28"/>
      <c r="W68" s="28"/>
      <c r="X68" s="28"/>
    </row>
    <row r="69" spans="1:24">
      <c r="A69" s="119"/>
      <c r="B69" s="113"/>
      <c r="C69" s="113"/>
      <c r="D69" s="120"/>
      <c r="E69" s="28"/>
      <c r="F69" s="51" t="s">
        <v>325</v>
      </c>
      <c r="G69" s="47">
        <f t="shared" si="11"/>
        <v>3</v>
      </c>
      <c r="H69" s="44" t="s">
        <v>148</v>
      </c>
      <c r="I69" s="45" t="s">
        <v>326</v>
      </c>
      <c r="J69" s="50"/>
      <c r="K69" s="51"/>
      <c r="L69" s="47">
        <f t="shared" si="12"/>
        <v>3</v>
      </c>
      <c r="M69" s="49" t="s">
        <v>148</v>
      </c>
      <c r="N69" s="121" t="s">
        <v>327</v>
      </c>
      <c r="O69" s="28"/>
      <c r="P69" s="127"/>
      <c r="Q69" s="47">
        <f t="shared" si="13"/>
        <v>3</v>
      </c>
      <c r="R69" s="44" t="s">
        <v>148</v>
      </c>
      <c r="S69" s="45" t="s">
        <v>328</v>
      </c>
      <c r="T69" s="28"/>
      <c r="U69" s="28"/>
      <c r="V69" s="28"/>
      <c r="W69" s="28"/>
      <c r="X69" s="28"/>
    </row>
    <row r="70" spans="1:24">
      <c r="A70" s="119"/>
      <c r="B70" s="113"/>
      <c r="C70" s="113"/>
      <c r="D70" s="120"/>
      <c r="E70" s="52"/>
      <c r="F70" s="48"/>
      <c r="G70" s="47">
        <f t="shared" si="11"/>
        <v>4</v>
      </c>
      <c r="H70" s="44" t="s">
        <v>148</v>
      </c>
      <c r="I70" s="45" t="s">
        <v>329</v>
      </c>
      <c r="J70" s="50"/>
      <c r="K70" s="48"/>
      <c r="L70" s="47">
        <f t="shared" si="12"/>
        <v>4</v>
      </c>
      <c r="M70" s="49" t="s">
        <v>148</v>
      </c>
      <c r="N70" s="121" t="s">
        <v>330</v>
      </c>
      <c r="O70" s="28"/>
      <c r="P70" s="127" t="s">
        <v>331</v>
      </c>
      <c r="Q70" s="47">
        <f t="shared" si="13"/>
        <v>4</v>
      </c>
      <c r="R70" s="44" t="s">
        <v>148</v>
      </c>
      <c r="S70" s="45" t="s">
        <v>332</v>
      </c>
      <c r="T70" s="28"/>
      <c r="U70" s="28"/>
      <c r="V70" s="52"/>
      <c r="W70" s="28"/>
      <c r="X70" s="28"/>
    </row>
    <row r="71" spans="1:24">
      <c r="A71" s="119"/>
      <c r="B71" s="113"/>
      <c r="C71" s="113"/>
      <c r="D71" s="120"/>
      <c r="E71" s="52"/>
      <c r="F71" s="48"/>
      <c r="G71" s="47">
        <f t="shared" si="11"/>
        <v>5</v>
      </c>
      <c r="H71" s="44" t="s">
        <v>148</v>
      </c>
      <c r="I71" s="45" t="s">
        <v>333</v>
      </c>
      <c r="J71" s="50"/>
      <c r="K71" s="51" t="s">
        <v>334</v>
      </c>
      <c r="L71" s="47">
        <f t="shared" si="12"/>
        <v>5</v>
      </c>
      <c r="M71" s="49" t="s">
        <v>148</v>
      </c>
      <c r="N71" s="128" t="s">
        <v>335</v>
      </c>
      <c r="O71" s="28"/>
      <c r="P71" s="127" t="s">
        <v>336</v>
      </c>
      <c r="Q71" s="47">
        <f t="shared" si="13"/>
        <v>5</v>
      </c>
      <c r="R71" s="44" t="s">
        <v>148</v>
      </c>
      <c r="S71" s="45" t="s">
        <v>337</v>
      </c>
      <c r="T71" s="28"/>
      <c r="U71" s="28"/>
      <c r="V71" s="52"/>
      <c r="W71" s="28"/>
      <c r="X71" s="28"/>
    </row>
    <row r="72" spans="1:24">
      <c r="A72" s="119"/>
      <c r="B72" s="113"/>
      <c r="C72" s="113"/>
      <c r="D72" s="120"/>
      <c r="E72" s="52"/>
      <c r="F72" s="48"/>
      <c r="G72" s="47">
        <f t="shared" si="11"/>
        <v>6</v>
      </c>
      <c r="H72" s="44" t="s">
        <v>148</v>
      </c>
      <c r="I72" s="45" t="s">
        <v>338</v>
      </c>
      <c r="J72" s="50"/>
      <c r="K72" s="48"/>
      <c r="L72" s="47">
        <f t="shared" si="12"/>
        <v>6</v>
      </c>
      <c r="M72" s="49" t="s">
        <v>148</v>
      </c>
      <c r="N72" s="128" t="s">
        <v>339</v>
      </c>
      <c r="O72" s="28"/>
      <c r="P72" s="127" t="s">
        <v>340</v>
      </c>
      <c r="Q72" s="47">
        <f t="shared" si="13"/>
        <v>6</v>
      </c>
      <c r="R72" s="44" t="s">
        <v>148</v>
      </c>
      <c r="S72" s="45" t="s">
        <v>341</v>
      </c>
      <c r="T72" s="28"/>
      <c r="U72" s="28"/>
      <c r="V72" s="52"/>
      <c r="W72" s="28"/>
      <c r="X72" s="28"/>
    </row>
    <row r="73" spans="1:24">
      <c r="A73" s="119"/>
      <c r="B73" s="113"/>
      <c r="C73" s="113"/>
      <c r="D73" s="120"/>
      <c r="E73" s="52"/>
      <c r="F73" s="48"/>
      <c r="G73" s="47">
        <f t="shared" si="11"/>
        <v>7</v>
      </c>
      <c r="H73" s="44" t="s">
        <v>148</v>
      </c>
      <c r="I73" s="45" t="s">
        <v>342</v>
      </c>
      <c r="J73" s="50"/>
      <c r="K73" s="48"/>
      <c r="L73" s="47">
        <f t="shared" si="12"/>
        <v>7</v>
      </c>
      <c r="M73" s="49" t="s">
        <v>148</v>
      </c>
      <c r="N73" s="128" t="s">
        <v>343</v>
      </c>
      <c r="O73" s="28"/>
      <c r="P73" s="127"/>
      <c r="Q73" s="47">
        <f t="shared" si="13"/>
        <v>7</v>
      </c>
      <c r="R73" s="129" t="s">
        <v>148</v>
      </c>
      <c r="S73" s="45" t="s">
        <v>344</v>
      </c>
      <c r="T73" s="28"/>
      <c r="U73" s="28"/>
      <c r="V73" s="52"/>
      <c r="W73" s="28"/>
      <c r="X73" s="28"/>
    </row>
    <row r="74" spans="1:24">
      <c r="A74" s="119"/>
      <c r="B74" s="113"/>
      <c r="C74" s="113"/>
      <c r="D74" s="120"/>
      <c r="E74" s="52"/>
      <c r="F74" s="47"/>
      <c r="G74" s="47">
        <f t="shared" si="11"/>
        <v>8</v>
      </c>
      <c r="H74" s="44" t="s">
        <v>148</v>
      </c>
      <c r="I74" s="55" t="s">
        <v>345</v>
      </c>
      <c r="J74" s="50"/>
      <c r="K74" s="48"/>
      <c r="L74" s="47">
        <f t="shared" si="12"/>
        <v>8</v>
      </c>
      <c r="M74" s="49" t="s">
        <v>148</v>
      </c>
      <c r="N74" s="128" t="s">
        <v>346</v>
      </c>
      <c r="O74" s="28"/>
      <c r="P74" s="130" t="s">
        <v>347</v>
      </c>
      <c r="Q74" s="47">
        <f t="shared" si="13"/>
        <v>8</v>
      </c>
      <c r="R74" s="44" t="s">
        <v>148</v>
      </c>
      <c r="S74" s="131" t="s">
        <v>348</v>
      </c>
      <c r="T74" s="28"/>
      <c r="U74" s="28"/>
      <c r="V74" s="52"/>
      <c r="W74" s="28"/>
      <c r="X74" s="28"/>
    </row>
    <row r="75" spans="1:24">
      <c r="A75" s="119"/>
      <c r="B75" s="113"/>
      <c r="C75" s="113"/>
      <c r="D75" s="120"/>
      <c r="E75" s="52"/>
      <c r="F75" s="42" t="s">
        <v>69</v>
      </c>
      <c r="G75" s="43">
        <v>1</v>
      </c>
      <c r="H75" s="44" t="s">
        <v>148</v>
      </c>
      <c r="I75" s="45" t="s">
        <v>349</v>
      </c>
      <c r="J75" s="50"/>
      <c r="K75" s="48"/>
      <c r="L75" s="47">
        <f t="shared" si="12"/>
        <v>9</v>
      </c>
      <c r="M75" s="49" t="s">
        <v>148</v>
      </c>
      <c r="N75" s="128" t="s">
        <v>350</v>
      </c>
      <c r="O75" s="28"/>
      <c r="P75" s="127"/>
      <c r="Q75" s="47">
        <f t="shared" si="13"/>
        <v>9</v>
      </c>
      <c r="R75" s="44" t="s">
        <v>148</v>
      </c>
      <c r="S75" s="45" t="s">
        <v>351</v>
      </c>
      <c r="T75" s="28"/>
      <c r="U75" s="28"/>
      <c r="V75" s="52"/>
      <c r="W75" s="28"/>
      <c r="X75" s="28"/>
    </row>
    <row r="76" spans="1:24">
      <c r="A76" s="119"/>
      <c r="B76" s="113"/>
      <c r="C76" s="113"/>
      <c r="D76" s="120"/>
      <c r="E76" s="52"/>
      <c r="F76" s="51" t="s">
        <v>352</v>
      </c>
      <c r="G76" s="47">
        <f t="shared" si="11"/>
        <v>2</v>
      </c>
      <c r="H76" s="44" t="s">
        <v>148</v>
      </c>
      <c r="I76" s="45" t="s">
        <v>353</v>
      </c>
      <c r="J76" s="50"/>
      <c r="K76" s="48"/>
      <c r="L76" s="47">
        <f t="shared" si="12"/>
        <v>10</v>
      </c>
      <c r="M76" s="49" t="s">
        <v>148</v>
      </c>
      <c r="N76" s="128" t="s">
        <v>354</v>
      </c>
      <c r="O76" s="28"/>
      <c r="P76" s="127"/>
      <c r="Q76" s="47">
        <f t="shared" si="13"/>
        <v>10</v>
      </c>
      <c r="R76" s="44" t="s">
        <v>148</v>
      </c>
      <c r="S76" s="45" t="s">
        <v>355</v>
      </c>
      <c r="T76" s="28"/>
      <c r="U76" s="28"/>
      <c r="V76" s="28"/>
      <c r="W76" s="28"/>
      <c r="X76" s="28"/>
    </row>
    <row r="77" spans="1:24">
      <c r="A77" s="119"/>
      <c r="B77" s="113"/>
      <c r="C77" s="113"/>
      <c r="D77" s="120"/>
      <c r="E77" s="52"/>
      <c r="F77" s="48" t="s">
        <v>148</v>
      </c>
      <c r="G77" s="47">
        <f t="shared" si="11"/>
        <v>3</v>
      </c>
      <c r="H77" s="44" t="s">
        <v>148</v>
      </c>
      <c r="I77" s="45" t="s">
        <v>356</v>
      </c>
      <c r="J77" s="50"/>
      <c r="K77" s="48"/>
      <c r="L77" s="47">
        <f t="shared" si="12"/>
        <v>11</v>
      </c>
      <c r="M77" s="49" t="s">
        <v>148</v>
      </c>
      <c r="N77" s="128" t="s">
        <v>357</v>
      </c>
      <c r="O77" s="28"/>
      <c r="P77" s="127"/>
      <c r="Q77" s="47">
        <f t="shared" si="13"/>
        <v>11</v>
      </c>
      <c r="R77" s="44" t="s">
        <v>148</v>
      </c>
      <c r="S77" s="45" t="s">
        <v>358</v>
      </c>
      <c r="T77" s="28"/>
      <c r="U77" s="28"/>
      <c r="V77" s="28"/>
      <c r="W77" s="28"/>
      <c r="X77" s="28"/>
    </row>
    <row r="78" spans="1:24">
      <c r="A78" s="119"/>
      <c r="B78" s="113"/>
      <c r="C78" s="113"/>
      <c r="D78" s="120"/>
      <c r="E78" s="52"/>
      <c r="F78" s="48"/>
      <c r="G78" s="47">
        <f t="shared" si="11"/>
        <v>4</v>
      </c>
      <c r="H78" s="44" t="s">
        <v>148</v>
      </c>
      <c r="I78" s="45" t="s">
        <v>359</v>
      </c>
      <c r="J78" s="50"/>
      <c r="K78" s="47"/>
      <c r="L78" s="47">
        <f t="shared" si="12"/>
        <v>12</v>
      </c>
      <c r="M78" s="49" t="s">
        <v>148</v>
      </c>
      <c r="N78" s="132" t="s">
        <v>360</v>
      </c>
      <c r="O78" s="28"/>
      <c r="P78" s="127"/>
      <c r="Q78" s="47">
        <f t="shared" si="13"/>
        <v>12</v>
      </c>
      <c r="R78" s="44" t="s">
        <v>148</v>
      </c>
      <c r="S78" s="45" t="s">
        <v>361</v>
      </c>
      <c r="T78" s="28"/>
      <c r="U78" s="28"/>
      <c r="V78" s="28"/>
      <c r="W78" s="28"/>
      <c r="X78" s="28"/>
    </row>
    <row r="79" spans="1:24">
      <c r="A79" s="119"/>
      <c r="B79" s="113"/>
      <c r="C79" s="113"/>
      <c r="D79" s="120"/>
      <c r="E79" s="52"/>
      <c r="F79" s="48"/>
      <c r="G79" s="47">
        <f t="shared" si="11"/>
        <v>5</v>
      </c>
      <c r="H79" s="44" t="s">
        <v>148</v>
      </c>
      <c r="I79" s="45" t="s">
        <v>362</v>
      </c>
      <c r="J79" s="50"/>
      <c r="K79" s="42" t="s">
        <v>363</v>
      </c>
      <c r="L79" s="43">
        <v>1</v>
      </c>
      <c r="M79" s="44" t="s">
        <v>148</v>
      </c>
      <c r="N79" s="121" t="s">
        <v>364</v>
      </c>
      <c r="O79" s="28"/>
      <c r="P79" s="127"/>
      <c r="Q79" s="47">
        <f t="shared" si="13"/>
        <v>13</v>
      </c>
      <c r="R79" s="44" t="s">
        <v>148</v>
      </c>
      <c r="S79" s="45" t="s">
        <v>365</v>
      </c>
      <c r="T79" s="28"/>
      <c r="U79" s="28"/>
      <c r="V79" s="28"/>
      <c r="W79" s="28"/>
      <c r="X79" s="28"/>
    </row>
    <row r="80" spans="1:24" ht="12.75" customHeight="1">
      <c r="A80" s="119"/>
      <c r="B80" s="113"/>
      <c r="C80" s="113"/>
      <c r="D80" s="120"/>
      <c r="E80" s="52"/>
      <c r="F80" s="48"/>
      <c r="G80" s="47">
        <f t="shared" si="11"/>
        <v>6</v>
      </c>
      <c r="H80" s="44"/>
      <c r="I80" s="45" t="s">
        <v>366</v>
      </c>
      <c r="J80" s="50"/>
      <c r="K80" s="51" t="s">
        <v>151</v>
      </c>
      <c r="L80" s="47">
        <f t="shared" ref="L80:L93" si="14">L79+1</f>
        <v>2</v>
      </c>
      <c r="M80" s="44" t="s">
        <v>148</v>
      </c>
      <c r="N80" s="121" t="s">
        <v>367</v>
      </c>
      <c r="O80" s="28"/>
      <c r="P80" s="127"/>
      <c r="Q80" s="47">
        <f t="shared" si="13"/>
        <v>14</v>
      </c>
      <c r="R80" s="44" t="s">
        <v>148</v>
      </c>
      <c r="S80" s="45" t="s">
        <v>368</v>
      </c>
      <c r="T80" s="28"/>
      <c r="U80" s="28"/>
      <c r="V80" s="28"/>
      <c r="W80" s="28"/>
      <c r="X80" s="28"/>
    </row>
    <row r="81" spans="1:24">
      <c r="A81" s="119"/>
      <c r="B81" s="113"/>
      <c r="C81" s="113"/>
      <c r="D81" s="120"/>
      <c r="E81" s="52"/>
      <c r="F81" s="48"/>
      <c r="G81" s="47">
        <f t="shared" si="11"/>
        <v>7</v>
      </c>
      <c r="H81" s="44" t="s">
        <v>148</v>
      </c>
      <c r="I81" s="45" t="s">
        <v>369</v>
      </c>
      <c r="J81" s="50"/>
      <c r="K81" s="51"/>
      <c r="L81" s="47">
        <f t="shared" si="14"/>
        <v>3</v>
      </c>
      <c r="M81" s="44" t="s">
        <v>148</v>
      </c>
      <c r="N81" s="121" t="s">
        <v>370</v>
      </c>
      <c r="O81" s="28"/>
      <c r="P81" s="127"/>
      <c r="Q81" s="47">
        <f t="shared" si="13"/>
        <v>15</v>
      </c>
      <c r="R81" s="56" t="str">
        <f>IF(D140="C", "A"," ")</f>
        <v xml:space="preserve"> </v>
      </c>
      <c r="S81" s="45" t="s">
        <v>371</v>
      </c>
      <c r="T81" s="28"/>
      <c r="U81" s="28"/>
      <c r="V81" s="28"/>
      <c r="W81" s="28"/>
      <c r="X81" s="28"/>
    </row>
    <row r="82" spans="1:24">
      <c r="A82" s="119"/>
      <c r="B82" s="113"/>
      <c r="C82" s="113"/>
      <c r="D82" s="120"/>
      <c r="E82" s="52"/>
      <c r="F82" s="48"/>
      <c r="G82" s="47">
        <f t="shared" si="11"/>
        <v>8</v>
      </c>
      <c r="H82" s="44" t="s">
        <v>148</v>
      </c>
      <c r="I82" s="45" t="s">
        <v>372</v>
      </c>
      <c r="J82" s="50"/>
      <c r="K82" s="48"/>
      <c r="L82" s="47">
        <f t="shared" si="14"/>
        <v>4</v>
      </c>
      <c r="M82" s="44" t="s">
        <v>148</v>
      </c>
      <c r="N82" s="121" t="s">
        <v>373</v>
      </c>
      <c r="O82" s="28"/>
      <c r="P82" s="130" t="s">
        <v>374</v>
      </c>
      <c r="Q82" s="47">
        <f t="shared" si="13"/>
        <v>16</v>
      </c>
      <c r="R82" s="44" t="s">
        <v>148</v>
      </c>
      <c r="S82" s="131" t="s">
        <v>375</v>
      </c>
      <c r="T82" s="28"/>
      <c r="U82" s="28"/>
      <c r="V82" s="28"/>
      <c r="W82" s="28"/>
      <c r="X82" s="28"/>
    </row>
    <row r="83" spans="1:24">
      <c r="A83" s="119"/>
      <c r="B83" s="113"/>
      <c r="C83" s="113"/>
      <c r="D83" s="120"/>
      <c r="E83" s="52"/>
      <c r="F83" s="48"/>
      <c r="G83" s="47">
        <f t="shared" si="11"/>
        <v>9</v>
      </c>
      <c r="H83" s="44" t="s">
        <v>148</v>
      </c>
      <c r="I83" s="45" t="s">
        <v>376</v>
      </c>
      <c r="J83" s="50"/>
      <c r="K83" s="48"/>
      <c r="L83" s="47">
        <f t="shared" si="14"/>
        <v>5</v>
      </c>
      <c r="M83" s="44" t="s">
        <v>148</v>
      </c>
      <c r="N83" s="121" t="s">
        <v>377</v>
      </c>
      <c r="O83" s="28"/>
      <c r="P83" s="127"/>
      <c r="Q83" s="47">
        <f t="shared" si="13"/>
        <v>17</v>
      </c>
      <c r="R83" s="44" t="s">
        <v>148</v>
      </c>
      <c r="S83" s="45" t="s">
        <v>378</v>
      </c>
      <c r="T83" s="28"/>
      <c r="U83" s="28"/>
      <c r="V83" s="28"/>
      <c r="W83" s="28"/>
      <c r="X83" s="28"/>
    </row>
    <row r="84" spans="1:24" ht="13.7" customHeight="1">
      <c r="A84" s="119"/>
      <c r="B84" s="113"/>
      <c r="C84" s="113"/>
      <c r="D84" s="120"/>
      <c r="E84" s="52"/>
      <c r="F84" s="47"/>
      <c r="G84" s="47">
        <f t="shared" si="11"/>
        <v>10</v>
      </c>
      <c r="H84" s="44" t="s">
        <v>148</v>
      </c>
      <c r="I84" s="55" t="s">
        <v>379</v>
      </c>
      <c r="J84" s="50"/>
      <c r="K84" s="48"/>
      <c r="L84" s="47">
        <f t="shared" si="14"/>
        <v>6</v>
      </c>
      <c r="M84" s="44" t="s">
        <v>148</v>
      </c>
      <c r="N84" s="121" t="s">
        <v>380</v>
      </c>
      <c r="O84" s="28"/>
      <c r="P84" s="127"/>
      <c r="Q84" s="47">
        <f t="shared" si="13"/>
        <v>18</v>
      </c>
      <c r="R84" s="44" t="s">
        <v>148</v>
      </c>
      <c r="S84" s="45" t="s">
        <v>381</v>
      </c>
      <c r="T84" s="28"/>
      <c r="U84" s="28"/>
      <c r="V84" s="28"/>
      <c r="W84" s="28"/>
      <c r="X84" s="28"/>
    </row>
    <row r="85" spans="1:24">
      <c r="A85" s="119"/>
      <c r="B85" s="113"/>
      <c r="C85" s="113"/>
      <c r="D85" s="120"/>
      <c r="E85" s="52"/>
      <c r="F85" s="42" t="s">
        <v>273</v>
      </c>
      <c r="G85" s="43">
        <v>1</v>
      </c>
      <c r="H85" s="44" t="s">
        <v>148</v>
      </c>
      <c r="I85" s="45" t="s">
        <v>382</v>
      </c>
      <c r="J85" s="133"/>
      <c r="K85" s="48"/>
      <c r="L85" s="47">
        <f t="shared" si="14"/>
        <v>7</v>
      </c>
      <c r="M85" s="44" t="s">
        <v>148</v>
      </c>
      <c r="N85" s="121" t="s">
        <v>383</v>
      </c>
      <c r="O85" s="28"/>
      <c r="P85" s="127"/>
      <c r="Q85" s="47">
        <f t="shared" si="13"/>
        <v>19</v>
      </c>
      <c r="R85" s="44" t="s">
        <v>148</v>
      </c>
      <c r="S85" s="45" t="s">
        <v>384</v>
      </c>
      <c r="T85" s="28"/>
      <c r="U85" s="28"/>
      <c r="V85" s="28"/>
      <c r="W85" s="28"/>
      <c r="X85" s="28"/>
    </row>
    <row r="86" spans="1:24">
      <c r="A86" s="119"/>
      <c r="B86" s="113"/>
      <c r="C86" s="113"/>
      <c r="D86" s="120"/>
      <c r="E86" s="52"/>
      <c r="F86" s="51" t="s">
        <v>352</v>
      </c>
      <c r="G86" s="47">
        <f t="shared" si="11"/>
        <v>2</v>
      </c>
      <c r="H86" s="44" t="s">
        <v>148</v>
      </c>
      <c r="I86" s="45" t="s">
        <v>385</v>
      </c>
      <c r="J86" s="133"/>
      <c r="K86" s="48"/>
      <c r="L86" s="47">
        <f t="shared" si="14"/>
        <v>8</v>
      </c>
      <c r="M86" s="44" t="s">
        <v>148</v>
      </c>
      <c r="N86" s="121" t="s">
        <v>386</v>
      </c>
      <c r="O86" s="28"/>
      <c r="P86" s="127"/>
      <c r="Q86" s="47">
        <f t="shared" si="13"/>
        <v>20</v>
      </c>
      <c r="R86" s="44" t="s">
        <v>148</v>
      </c>
      <c r="S86" s="45" t="s">
        <v>387</v>
      </c>
      <c r="T86" s="28"/>
      <c r="U86" s="28"/>
      <c r="V86" s="28"/>
      <c r="W86" s="28"/>
      <c r="X86" s="28"/>
    </row>
    <row r="87" spans="1:24">
      <c r="A87" s="119"/>
      <c r="B87" s="113"/>
      <c r="C87" s="113"/>
      <c r="D87" s="120"/>
      <c r="E87" s="52"/>
      <c r="F87" s="48" t="s">
        <v>148</v>
      </c>
      <c r="G87" s="47">
        <f t="shared" si="11"/>
        <v>3</v>
      </c>
      <c r="H87" s="44" t="s">
        <v>148</v>
      </c>
      <c r="I87" s="45" t="s">
        <v>388</v>
      </c>
      <c r="J87" s="133"/>
      <c r="K87" s="48" t="s">
        <v>389</v>
      </c>
      <c r="L87" s="47">
        <f t="shared" si="14"/>
        <v>9</v>
      </c>
      <c r="M87" s="44" t="s">
        <v>148</v>
      </c>
      <c r="N87" s="128" t="s">
        <v>390</v>
      </c>
      <c r="O87" s="28"/>
      <c r="P87" s="127"/>
      <c r="Q87" s="47">
        <f t="shared" si="13"/>
        <v>21</v>
      </c>
      <c r="R87" s="44" t="s">
        <v>148</v>
      </c>
      <c r="S87" s="45" t="s">
        <v>391</v>
      </c>
      <c r="T87" s="28"/>
      <c r="U87" s="28"/>
      <c r="V87" s="28"/>
      <c r="W87" s="28"/>
      <c r="X87" s="28"/>
    </row>
    <row r="88" spans="1:24">
      <c r="A88" s="119"/>
      <c r="B88" s="113"/>
      <c r="C88" s="113"/>
      <c r="D88" s="120"/>
      <c r="E88" s="52"/>
      <c r="F88" s="48"/>
      <c r="G88" s="47">
        <f t="shared" si="11"/>
        <v>4</v>
      </c>
      <c r="H88" s="44" t="s">
        <v>148</v>
      </c>
      <c r="I88" s="45" t="s">
        <v>392</v>
      </c>
      <c r="J88" s="133"/>
      <c r="K88" s="48"/>
      <c r="L88" s="47">
        <f t="shared" si="14"/>
        <v>10</v>
      </c>
      <c r="M88" s="44" t="s">
        <v>148</v>
      </c>
      <c r="N88" s="128" t="s">
        <v>393</v>
      </c>
      <c r="O88" s="28"/>
      <c r="P88" s="127"/>
      <c r="Q88" s="47">
        <f t="shared" si="13"/>
        <v>22</v>
      </c>
      <c r="R88" s="44" t="s">
        <v>148</v>
      </c>
      <c r="S88" s="45" t="s">
        <v>394</v>
      </c>
      <c r="T88" s="28"/>
      <c r="U88" s="28"/>
      <c r="V88" s="28"/>
      <c r="W88" s="28"/>
      <c r="X88" s="28"/>
    </row>
    <row r="89" spans="1:24">
      <c r="A89" s="119"/>
      <c r="B89" s="113"/>
      <c r="C89" s="113"/>
      <c r="D89" s="120"/>
      <c r="E89" s="52"/>
      <c r="F89" s="48"/>
      <c r="G89" s="47">
        <f t="shared" si="11"/>
        <v>5</v>
      </c>
      <c r="H89" s="44" t="s">
        <v>148</v>
      </c>
      <c r="I89" s="45" t="s">
        <v>395</v>
      </c>
      <c r="J89" s="133"/>
      <c r="K89" s="48"/>
      <c r="L89" s="47">
        <f t="shared" si="14"/>
        <v>11</v>
      </c>
      <c r="M89" s="44" t="s">
        <v>148</v>
      </c>
      <c r="N89" s="128" t="s">
        <v>396</v>
      </c>
      <c r="O89" s="28"/>
      <c r="P89" s="134"/>
      <c r="Q89" s="47">
        <f t="shared" si="13"/>
        <v>23</v>
      </c>
      <c r="R89" s="44" t="s">
        <v>148</v>
      </c>
      <c r="S89" s="55" t="s">
        <v>397</v>
      </c>
      <c r="T89" s="28"/>
      <c r="U89" s="28"/>
      <c r="V89" s="28"/>
      <c r="W89" s="28"/>
      <c r="X89" s="28"/>
    </row>
    <row r="90" spans="1:24">
      <c r="A90" s="119"/>
      <c r="B90" s="113"/>
      <c r="C90" s="113"/>
      <c r="D90" s="120"/>
      <c r="E90" s="52"/>
      <c r="F90" s="48"/>
      <c r="G90" s="47">
        <f t="shared" si="11"/>
        <v>6</v>
      </c>
      <c r="H90" s="44" t="s">
        <v>148</v>
      </c>
      <c r="I90" s="45" t="s">
        <v>398</v>
      </c>
      <c r="J90" s="133"/>
      <c r="K90" s="48"/>
      <c r="L90" s="47">
        <f t="shared" si="14"/>
        <v>12</v>
      </c>
      <c r="M90" s="44" t="s">
        <v>148</v>
      </c>
      <c r="N90" s="128" t="s">
        <v>399</v>
      </c>
      <c r="O90" s="28"/>
      <c r="P90" s="42" t="s">
        <v>232</v>
      </c>
      <c r="Q90" s="47">
        <v>1</v>
      </c>
      <c r="R90" s="44" t="s">
        <v>148</v>
      </c>
      <c r="S90" s="46" t="s">
        <v>400</v>
      </c>
      <c r="T90" s="28"/>
      <c r="U90" s="28"/>
      <c r="V90" s="28"/>
      <c r="W90" s="28"/>
      <c r="X90" s="28"/>
    </row>
    <row r="91" spans="1:24">
      <c r="A91" s="119"/>
      <c r="B91" s="113"/>
      <c r="C91" s="113"/>
      <c r="D91" s="120"/>
      <c r="E91" s="52"/>
      <c r="F91" s="48"/>
      <c r="G91" s="47">
        <f t="shared" si="11"/>
        <v>7</v>
      </c>
      <c r="H91" s="44" t="s">
        <v>148</v>
      </c>
      <c r="I91" s="45" t="s">
        <v>401</v>
      </c>
      <c r="J91" s="133"/>
      <c r="K91" s="48"/>
      <c r="L91" s="47">
        <f t="shared" si="14"/>
        <v>13</v>
      </c>
      <c r="M91" s="44" t="s">
        <v>148</v>
      </c>
      <c r="N91" s="128" t="s">
        <v>402</v>
      </c>
      <c r="O91" s="28"/>
      <c r="P91" s="51" t="s">
        <v>403</v>
      </c>
      <c r="Q91" s="47">
        <f>Q90+1</f>
        <v>2</v>
      </c>
      <c r="R91" s="44" t="s">
        <v>148</v>
      </c>
      <c r="S91" s="46" t="s">
        <v>404</v>
      </c>
      <c r="T91" s="28"/>
      <c r="U91" s="28"/>
      <c r="V91" s="28"/>
      <c r="W91" s="28"/>
      <c r="X91" s="28"/>
    </row>
    <row r="92" spans="1:24">
      <c r="A92" s="119"/>
      <c r="B92" s="113"/>
      <c r="C92" s="113"/>
      <c r="D92" s="120"/>
      <c r="E92" s="52"/>
      <c r="F92" s="48"/>
      <c r="G92" s="47">
        <f t="shared" si="11"/>
        <v>8</v>
      </c>
      <c r="H92" s="44" t="s">
        <v>148</v>
      </c>
      <c r="I92" s="45" t="s">
        <v>405</v>
      </c>
      <c r="J92" s="133"/>
      <c r="K92" s="48"/>
      <c r="L92" s="47">
        <f t="shared" si="14"/>
        <v>14</v>
      </c>
      <c r="M92" s="44" t="s">
        <v>148</v>
      </c>
      <c r="N92" s="128" t="s">
        <v>406</v>
      </c>
      <c r="O92" s="28"/>
      <c r="P92" s="48" t="s">
        <v>148</v>
      </c>
      <c r="Q92" s="47">
        <f>Q91+1</f>
        <v>3</v>
      </c>
      <c r="R92" s="56" t="str">
        <f>IF(D154&gt;1,"A"," ")</f>
        <v xml:space="preserve"> </v>
      </c>
      <c r="S92" s="46" t="s">
        <v>407</v>
      </c>
      <c r="T92" s="28"/>
      <c r="U92" s="28"/>
      <c r="V92" s="28"/>
      <c r="W92" s="28"/>
      <c r="X92" s="28"/>
    </row>
    <row r="93" spans="1:24">
      <c r="A93" s="119"/>
      <c r="B93" s="113"/>
      <c r="C93" s="113"/>
      <c r="D93" s="120"/>
      <c r="E93" s="52"/>
      <c r="F93" s="47"/>
      <c r="G93" s="47">
        <f t="shared" si="11"/>
        <v>9</v>
      </c>
      <c r="H93" s="56" t="str">
        <f>IF(D135="C", "A"," ")</f>
        <v xml:space="preserve"> </v>
      </c>
      <c r="I93" s="55" t="s">
        <v>408</v>
      </c>
      <c r="J93" s="133"/>
      <c r="K93" s="47" t="s">
        <v>148</v>
      </c>
      <c r="L93" s="47">
        <f t="shared" si="14"/>
        <v>15</v>
      </c>
      <c r="M93" s="44" t="s">
        <v>148</v>
      </c>
      <c r="N93" s="132" t="s">
        <v>409</v>
      </c>
      <c r="O93" s="28"/>
      <c r="P93" s="47"/>
      <c r="Q93" s="47">
        <f>Q92+1</f>
        <v>4</v>
      </c>
      <c r="R93" s="56" t="str">
        <f>IF(D172&gt;1,"A"," ")</f>
        <v xml:space="preserve"> </v>
      </c>
      <c r="S93" s="79" t="s">
        <v>410</v>
      </c>
      <c r="T93" s="28"/>
      <c r="U93" s="28"/>
      <c r="V93" s="28"/>
      <c r="W93" s="28"/>
      <c r="X93" s="28"/>
    </row>
    <row r="94" spans="1:24">
      <c r="A94" s="119"/>
      <c r="B94" s="113"/>
      <c r="C94" s="113"/>
      <c r="D94" s="120"/>
      <c r="E94" s="52"/>
      <c r="F94" s="42" t="s">
        <v>265</v>
      </c>
      <c r="G94" s="43">
        <v>1</v>
      </c>
      <c r="H94" s="44" t="s">
        <v>148</v>
      </c>
      <c r="I94" s="46" t="s">
        <v>411</v>
      </c>
      <c r="J94" s="135"/>
      <c r="K94" s="42" t="s">
        <v>241</v>
      </c>
      <c r="L94" s="43">
        <v>1</v>
      </c>
      <c r="M94" s="44" t="s">
        <v>148</v>
      </c>
      <c r="N94" s="121" t="s">
        <v>412</v>
      </c>
      <c r="O94" s="28"/>
      <c r="P94" s="42" t="s">
        <v>246</v>
      </c>
      <c r="Q94" s="43">
        <v>1</v>
      </c>
      <c r="R94" s="44" t="s">
        <v>148</v>
      </c>
      <c r="S94" s="45" t="s">
        <v>413</v>
      </c>
      <c r="T94" s="28"/>
      <c r="U94" s="28"/>
      <c r="V94" s="28"/>
      <c r="W94" s="28"/>
      <c r="X94" s="28"/>
    </row>
    <row r="95" spans="1:24">
      <c r="A95" s="119"/>
      <c r="B95" s="113"/>
      <c r="C95" s="113"/>
      <c r="D95" s="120"/>
      <c r="E95" s="52"/>
      <c r="F95" s="51" t="s">
        <v>319</v>
      </c>
      <c r="G95" s="47">
        <f t="shared" si="11"/>
        <v>2</v>
      </c>
      <c r="H95" s="44" t="s">
        <v>148</v>
      </c>
      <c r="I95" s="45" t="s">
        <v>414</v>
      </c>
      <c r="J95" s="136"/>
      <c r="K95" s="51" t="s">
        <v>319</v>
      </c>
      <c r="L95" s="47">
        <f t="shared" ref="L95:L106" si="15">L94+1</f>
        <v>2</v>
      </c>
      <c r="M95" s="44" t="s">
        <v>148</v>
      </c>
      <c r="N95" s="137" t="s">
        <v>415</v>
      </c>
      <c r="O95" s="28"/>
      <c r="P95" s="51" t="s">
        <v>352</v>
      </c>
      <c r="Q95" s="47">
        <f t="shared" ref="Q95:Q106" si="16">Q94+1</f>
        <v>2</v>
      </c>
      <c r="R95" s="44" t="s">
        <v>148</v>
      </c>
      <c r="S95" s="45" t="s">
        <v>416</v>
      </c>
      <c r="T95" s="28"/>
      <c r="U95" s="28"/>
      <c r="V95" s="28"/>
      <c r="W95" s="28"/>
      <c r="X95" s="28"/>
    </row>
    <row r="96" spans="1:24">
      <c r="A96" s="119"/>
      <c r="B96" s="113"/>
      <c r="C96" s="113"/>
      <c r="D96" s="120"/>
      <c r="E96" s="52"/>
      <c r="F96" s="51" t="s">
        <v>417</v>
      </c>
      <c r="G96" s="47">
        <f t="shared" si="11"/>
        <v>3</v>
      </c>
      <c r="H96" s="44" t="s">
        <v>148</v>
      </c>
      <c r="I96" s="45" t="s">
        <v>418</v>
      </c>
      <c r="J96" s="136"/>
      <c r="K96" s="51" t="s">
        <v>419</v>
      </c>
      <c r="L96" s="47">
        <f t="shared" si="15"/>
        <v>3</v>
      </c>
      <c r="M96" s="44" t="s">
        <v>148</v>
      </c>
      <c r="N96" s="137" t="s">
        <v>420</v>
      </c>
      <c r="O96" s="28"/>
      <c r="P96" s="48" t="s">
        <v>148</v>
      </c>
      <c r="Q96" s="47">
        <f t="shared" si="16"/>
        <v>3</v>
      </c>
      <c r="R96" s="44" t="s">
        <v>148</v>
      </c>
      <c r="S96" s="45" t="s">
        <v>421</v>
      </c>
      <c r="T96" s="28"/>
      <c r="U96" s="28"/>
      <c r="V96" s="28"/>
      <c r="W96" s="28"/>
      <c r="X96" s="28"/>
    </row>
    <row r="97" spans="1:24">
      <c r="A97" s="119"/>
      <c r="B97" s="113"/>
      <c r="C97" s="113"/>
      <c r="D97" s="120"/>
      <c r="E97" s="52"/>
      <c r="F97" s="48"/>
      <c r="G97" s="47">
        <f t="shared" si="11"/>
        <v>4</v>
      </c>
      <c r="H97" s="44" t="s">
        <v>148</v>
      </c>
      <c r="I97" s="45" t="s">
        <v>422</v>
      </c>
      <c r="J97" s="133"/>
      <c r="K97" s="51"/>
      <c r="L97" s="47">
        <f t="shared" si="15"/>
        <v>4</v>
      </c>
      <c r="M97" s="44" t="s">
        <v>148</v>
      </c>
      <c r="N97" s="137" t="s">
        <v>423</v>
      </c>
      <c r="O97" s="28"/>
      <c r="P97" s="48"/>
      <c r="Q97" s="47">
        <f t="shared" si="16"/>
        <v>4</v>
      </c>
      <c r="R97" s="44" t="s">
        <v>148</v>
      </c>
      <c r="S97" s="45" t="s">
        <v>424</v>
      </c>
      <c r="T97" s="28"/>
      <c r="U97" s="28"/>
      <c r="V97" s="28"/>
      <c r="W97" s="28"/>
      <c r="X97" s="28"/>
    </row>
    <row r="98" spans="1:24">
      <c r="A98" s="119"/>
      <c r="B98" s="113"/>
      <c r="C98" s="113"/>
      <c r="D98" s="120"/>
      <c r="E98" s="52"/>
      <c r="F98" s="48"/>
      <c r="G98" s="47">
        <f t="shared" si="11"/>
        <v>5</v>
      </c>
      <c r="H98" s="44" t="s">
        <v>148</v>
      </c>
      <c r="I98" s="45" t="s">
        <v>425</v>
      </c>
      <c r="J98" s="133"/>
      <c r="K98" s="48"/>
      <c r="L98" s="47">
        <f t="shared" si="15"/>
        <v>5</v>
      </c>
      <c r="M98" s="44" t="s">
        <v>148</v>
      </c>
      <c r="N98" s="137" t="s">
        <v>426</v>
      </c>
      <c r="O98" s="28"/>
      <c r="P98" s="48"/>
      <c r="Q98" s="47">
        <f t="shared" si="16"/>
        <v>5</v>
      </c>
      <c r="R98" s="44" t="s">
        <v>148</v>
      </c>
      <c r="S98" s="45" t="s">
        <v>427</v>
      </c>
      <c r="T98" s="28"/>
      <c r="U98" s="28"/>
      <c r="V98" s="28"/>
      <c r="W98" s="28"/>
      <c r="X98" s="28"/>
    </row>
    <row r="99" spans="1:24">
      <c r="A99" s="119"/>
      <c r="B99" s="113"/>
      <c r="C99" s="113"/>
      <c r="D99" s="120"/>
      <c r="E99" s="52"/>
      <c r="F99" s="48"/>
      <c r="G99" s="47">
        <f t="shared" si="11"/>
        <v>6</v>
      </c>
      <c r="H99" s="44" t="s">
        <v>148</v>
      </c>
      <c r="I99" s="45" t="s">
        <v>428</v>
      </c>
      <c r="J99" s="133"/>
      <c r="K99" s="48"/>
      <c r="L99" s="47">
        <f t="shared" si="15"/>
        <v>6</v>
      </c>
      <c r="M99" s="56" t="str">
        <f>IF(D137="C", "A"," ")</f>
        <v xml:space="preserve"> </v>
      </c>
      <c r="N99" s="128" t="s">
        <v>429</v>
      </c>
      <c r="O99" s="28"/>
      <c r="P99" s="48"/>
      <c r="Q99" s="47">
        <f t="shared" si="16"/>
        <v>6</v>
      </c>
      <c r="R99" s="44" t="s">
        <v>148</v>
      </c>
      <c r="S99" s="45" t="s">
        <v>430</v>
      </c>
      <c r="T99" s="28"/>
      <c r="U99" s="28"/>
      <c r="V99" s="28"/>
      <c r="W99" s="28"/>
      <c r="X99" s="28"/>
    </row>
    <row r="100" spans="1:24">
      <c r="A100" s="119"/>
      <c r="B100" s="113"/>
      <c r="C100" s="113"/>
      <c r="D100" s="120"/>
      <c r="E100" s="52"/>
      <c r="F100" s="48"/>
      <c r="G100" s="47">
        <f t="shared" si="11"/>
        <v>7</v>
      </c>
      <c r="H100" s="44" t="s">
        <v>148</v>
      </c>
      <c r="I100" s="45" t="s">
        <v>431</v>
      </c>
      <c r="J100" s="133"/>
      <c r="K100" s="48"/>
      <c r="L100" s="47">
        <f t="shared" si="15"/>
        <v>7</v>
      </c>
      <c r="M100" s="56" t="str">
        <f>IF(D139="C", "A"," ")</f>
        <v xml:space="preserve"> </v>
      </c>
      <c r="N100" s="128" t="s">
        <v>182</v>
      </c>
      <c r="O100" s="28"/>
      <c r="P100" s="48"/>
      <c r="Q100" s="47">
        <f t="shared" si="16"/>
        <v>7</v>
      </c>
      <c r="R100" s="44" t="s">
        <v>148</v>
      </c>
      <c r="S100" s="45" t="s">
        <v>432</v>
      </c>
      <c r="T100" s="28"/>
      <c r="U100" s="28"/>
      <c r="V100" s="28"/>
      <c r="W100" s="28"/>
      <c r="X100" s="28"/>
    </row>
    <row r="101" spans="1:24">
      <c r="A101" s="119"/>
      <c r="B101" s="113"/>
      <c r="C101" s="113"/>
      <c r="D101" s="120"/>
      <c r="E101" s="52"/>
      <c r="F101" s="48"/>
      <c r="G101" s="47">
        <f t="shared" si="11"/>
        <v>8</v>
      </c>
      <c r="H101" s="44" t="s">
        <v>148</v>
      </c>
      <c r="I101" s="45" t="s">
        <v>433</v>
      </c>
      <c r="J101" s="133"/>
      <c r="K101" s="48"/>
      <c r="L101" s="47">
        <f t="shared" si="15"/>
        <v>8</v>
      </c>
      <c r="M101" s="56" t="str">
        <f>IF(D129="C", "A"," ")</f>
        <v xml:space="preserve"> </v>
      </c>
      <c r="N101" s="128" t="s">
        <v>434</v>
      </c>
      <c r="O101" s="28"/>
      <c r="P101" s="48"/>
      <c r="Q101" s="47">
        <f t="shared" si="16"/>
        <v>8</v>
      </c>
      <c r="R101" s="44" t="s">
        <v>148</v>
      </c>
      <c r="S101" s="45" t="s">
        <v>435</v>
      </c>
      <c r="T101" s="28"/>
      <c r="U101" s="28"/>
      <c r="V101" s="28"/>
      <c r="W101" s="28"/>
      <c r="X101" s="28"/>
    </row>
    <row r="102" spans="1:24">
      <c r="A102" s="119"/>
      <c r="B102" s="113"/>
      <c r="C102" s="113"/>
      <c r="D102" s="120"/>
      <c r="E102" s="52"/>
      <c r="F102" s="48"/>
      <c r="G102" s="47">
        <f t="shared" si="11"/>
        <v>9</v>
      </c>
      <c r="H102" s="44" t="s">
        <v>148</v>
      </c>
      <c r="I102" s="45" t="s">
        <v>436</v>
      </c>
      <c r="J102" s="133"/>
      <c r="K102" s="51" t="s">
        <v>437</v>
      </c>
      <c r="L102" s="47">
        <f t="shared" si="15"/>
        <v>9</v>
      </c>
      <c r="M102" s="44" t="s">
        <v>148</v>
      </c>
      <c r="N102" s="128" t="s">
        <v>438</v>
      </c>
      <c r="O102" s="28"/>
      <c r="P102" s="48"/>
      <c r="Q102" s="47">
        <f t="shared" si="16"/>
        <v>9</v>
      </c>
      <c r="R102" s="44" t="s">
        <v>148</v>
      </c>
      <c r="S102" s="45" t="s">
        <v>439</v>
      </c>
      <c r="T102" s="28"/>
      <c r="U102" s="28"/>
      <c r="V102" s="28"/>
      <c r="W102" s="28"/>
      <c r="X102" s="28"/>
    </row>
    <row r="103" spans="1:24">
      <c r="A103" s="119"/>
      <c r="B103" s="113"/>
      <c r="C103" s="113"/>
      <c r="D103" s="120"/>
      <c r="E103" s="52"/>
      <c r="F103" s="48"/>
      <c r="G103" s="47">
        <f t="shared" si="11"/>
        <v>10</v>
      </c>
      <c r="H103" s="44" t="s">
        <v>148</v>
      </c>
      <c r="I103" s="45" t="s">
        <v>440</v>
      </c>
      <c r="J103" s="133"/>
      <c r="K103" s="48"/>
      <c r="L103" s="47">
        <f t="shared" si="15"/>
        <v>10</v>
      </c>
      <c r="M103" s="44" t="s">
        <v>148</v>
      </c>
      <c r="N103" s="128" t="s">
        <v>441</v>
      </c>
      <c r="O103" s="28"/>
      <c r="P103" s="48"/>
      <c r="Q103" s="47">
        <f t="shared" si="16"/>
        <v>10</v>
      </c>
      <c r="R103" s="44" t="s">
        <v>148</v>
      </c>
      <c r="S103" s="45" t="s">
        <v>442</v>
      </c>
      <c r="T103" s="28"/>
      <c r="U103" s="28"/>
      <c r="V103" s="28"/>
      <c r="W103" s="28"/>
      <c r="X103" s="28"/>
    </row>
    <row r="104" spans="1:24">
      <c r="A104" s="119"/>
      <c r="B104" s="113"/>
      <c r="C104" s="113"/>
      <c r="D104" s="120"/>
      <c r="E104" s="52"/>
      <c r="F104" s="48" t="s">
        <v>148</v>
      </c>
      <c r="G104" s="47">
        <f t="shared" si="11"/>
        <v>11</v>
      </c>
      <c r="H104" s="44" t="s">
        <v>148</v>
      </c>
      <c r="I104" s="45" t="s">
        <v>443</v>
      </c>
      <c r="J104" s="133"/>
      <c r="K104" s="48"/>
      <c r="L104" s="47">
        <f t="shared" si="15"/>
        <v>11</v>
      </c>
      <c r="M104" s="44" t="s">
        <v>148</v>
      </c>
      <c r="N104" s="128" t="s">
        <v>444</v>
      </c>
      <c r="O104" s="28"/>
      <c r="P104" s="48"/>
      <c r="Q104" s="47">
        <f t="shared" si="16"/>
        <v>11</v>
      </c>
      <c r="R104" s="44" t="s">
        <v>148</v>
      </c>
      <c r="S104" s="45" t="s">
        <v>445</v>
      </c>
      <c r="T104" s="28"/>
      <c r="U104" s="28"/>
      <c r="V104" s="28"/>
      <c r="W104" s="28"/>
      <c r="X104" s="28"/>
    </row>
    <row r="105" spans="1:24">
      <c r="A105" s="119"/>
      <c r="B105" s="113"/>
      <c r="C105" s="113"/>
      <c r="D105" s="120"/>
      <c r="E105" s="52"/>
      <c r="F105" s="48" t="s">
        <v>148</v>
      </c>
      <c r="G105" s="47">
        <f t="shared" si="11"/>
        <v>12</v>
      </c>
      <c r="H105" s="44" t="s">
        <v>148</v>
      </c>
      <c r="I105" s="45" t="s">
        <v>446</v>
      </c>
      <c r="J105" s="133"/>
      <c r="K105" s="48"/>
      <c r="L105" s="47">
        <f t="shared" si="15"/>
        <v>12</v>
      </c>
      <c r="M105" s="44" t="s">
        <v>148</v>
      </c>
      <c r="N105" s="128" t="s">
        <v>447</v>
      </c>
      <c r="O105" s="28"/>
      <c r="P105" s="48"/>
      <c r="Q105" s="47">
        <f t="shared" si="16"/>
        <v>12</v>
      </c>
      <c r="R105" s="56" t="str">
        <f>IF(D134="C", "A"," ")</f>
        <v xml:space="preserve"> </v>
      </c>
      <c r="S105" s="45" t="s">
        <v>448</v>
      </c>
      <c r="T105" s="28"/>
      <c r="U105" s="28"/>
      <c r="V105" s="28"/>
      <c r="W105" s="28"/>
      <c r="X105" s="28"/>
    </row>
    <row r="106" spans="1:24">
      <c r="A106" s="119"/>
      <c r="B106" s="113"/>
      <c r="C106" s="113"/>
      <c r="D106" s="120"/>
      <c r="E106" s="52"/>
      <c r="F106" s="48" t="s">
        <v>148</v>
      </c>
      <c r="G106" s="47">
        <f t="shared" si="11"/>
        <v>13</v>
      </c>
      <c r="H106" s="44" t="s">
        <v>148</v>
      </c>
      <c r="I106" s="45" t="s">
        <v>449</v>
      </c>
      <c r="J106" s="133"/>
      <c r="K106" s="47"/>
      <c r="L106" s="47">
        <f t="shared" si="15"/>
        <v>13</v>
      </c>
      <c r="M106" s="44" t="s">
        <v>148</v>
      </c>
      <c r="N106" s="132" t="s">
        <v>450</v>
      </c>
      <c r="O106" s="28"/>
      <c r="P106" s="47"/>
      <c r="Q106" s="47">
        <f t="shared" si="16"/>
        <v>13</v>
      </c>
      <c r="R106" s="56" t="str">
        <f>IF(D138="C", "A"," ")</f>
        <v xml:space="preserve"> </v>
      </c>
      <c r="S106" s="55" t="s">
        <v>451</v>
      </c>
      <c r="T106" s="28"/>
      <c r="U106" s="28"/>
      <c r="V106" s="28"/>
      <c r="W106" s="28"/>
      <c r="X106" s="28"/>
    </row>
    <row r="107" spans="1:24">
      <c r="A107" s="119"/>
      <c r="B107" s="113"/>
      <c r="C107" s="113"/>
      <c r="D107" s="120"/>
      <c r="E107" s="52"/>
      <c r="F107" s="48" t="s">
        <v>148</v>
      </c>
      <c r="G107" s="47">
        <f t="shared" si="11"/>
        <v>14</v>
      </c>
      <c r="H107" s="44" t="s">
        <v>148</v>
      </c>
      <c r="I107" s="45" t="s">
        <v>443</v>
      </c>
      <c r="J107" s="133"/>
      <c r="K107" s="42" t="s">
        <v>267</v>
      </c>
      <c r="L107" s="43">
        <v>1</v>
      </c>
      <c r="M107" s="44" t="s">
        <v>148</v>
      </c>
      <c r="N107" s="121" t="s">
        <v>452</v>
      </c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>
      <c r="A108" s="119"/>
      <c r="B108" s="113"/>
      <c r="C108" s="113"/>
      <c r="D108" s="120"/>
      <c r="E108" s="52"/>
      <c r="F108" s="48" t="s">
        <v>148</v>
      </c>
      <c r="G108" s="47">
        <f t="shared" si="11"/>
        <v>15</v>
      </c>
      <c r="H108" s="44" t="s">
        <v>148</v>
      </c>
      <c r="I108" s="45" t="s">
        <v>453</v>
      </c>
      <c r="J108" s="133"/>
      <c r="K108" s="51" t="s">
        <v>454</v>
      </c>
      <c r="L108" s="47">
        <f t="shared" ref="L108:L120" si="17">L107+1</f>
        <v>2</v>
      </c>
      <c r="M108" s="44" t="s">
        <v>148</v>
      </c>
      <c r="N108" s="121" t="s">
        <v>455</v>
      </c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>
      <c r="A109" s="119"/>
      <c r="B109" s="113"/>
      <c r="C109" s="113"/>
      <c r="D109" s="120"/>
      <c r="E109" s="52"/>
      <c r="F109" s="48" t="s">
        <v>148</v>
      </c>
      <c r="G109" s="47">
        <f t="shared" si="11"/>
        <v>16</v>
      </c>
      <c r="H109" s="44" t="s">
        <v>148</v>
      </c>
      <c r="I109" s="45" t="s">
        <v>456</v>
      </c>
      <c r="J109" s="133"/>
      <c r="K109" s="51"/>
      <c r="L109" s="47">
        <f t="shared" si="17"/>
        <v>3</v>
      </c>
      <c r="M109" s="44" t="s">
        <v>148</v>
      </c>
      <c r="N109" s="121" t="s">
        <v>457</v>
      </c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>
      <c r="A110" s="119"/>
      <c r="B110" s="113"/>
      <c r="C110" s="113"/>
      <c r="D110" s="120"/>
      <c r="E110" s="52"/>
      <c r="F110" s="47" t="s">
        <v>148</v>
      </c>
      <c r="G110" s="47">
        <f t="shared" si="11"/>
        <v>17</v>
      </c>
      <c r="H110" s="44" t="s">
        <v>148</v>
      </c>
      <c r="I110" s="55" t="s">
        <v>458</v>
      </c>
      <c r="J110" s="133"/>
      <c r="K110" s="48"/>
      <c r="L110" s="47">
        <f t="shared" si="17"/>
        <v>4</v>
      </c>
      <c r="M110" s="56" t="str">
        <f>IF(D141="C", "A"," ")</f>
        <v xml:space="preserve"> </v>
      </c>
      <c r="N110" s="121" t="s">
        <v>459</v>
      </c>
      <c r="O110" s="28"/>
      <c r="T110" s="28"/>
      <c r="U110" s="28"/>
      <c r="V110" s="28"/>
      <c r="W110" s="28"/>
      <c r="X110" s="28"/>
    </row>
    <row r="111" spans="1:24">
      <c r="A111" s="119"/>
      <c r="B111" s="113"/>
      <c r="C111" s="113"/>
      <c r="D111" s="120"/>
      <c r="E111" s="52"/>
      <c r="F111" s="42" t="s">
        <v>67</v>
      </c>
      <c r="G111" s="43">
        <v>1</v>
      </c>
      <c r="H111" s="44" t="s">
        <v>148</v>
      </c>
      <c r="I111" s="46" t="s">
        <v>460</v>
      </c>
      <c r="J111" s="133"/>
      <c r="K111" s="51" t="s">
        <v>461</v>
      </c>
      <c r="L111" s="47">
        <f t="shared" si="17"/>
        <v>5</v>
      </c>
      <c r="M111" s="44" t="s">
        <v>148</v>
      </c>
      <c r="N111" s="128" t="s">
        <v>462</v>
      </c>
      <c r="O111" s="28"/>
      <c r="T111" s="28"/>
      <c r="U111" s="28"/>
      <c r="V111" s="28"/>
      <c r="W111" s="28"/>
      <c r="X111" s="28"/>
    </row>
    <row r="112" spans="1:24">
      <c r="A112" s="119"/>
      <c r="B112" s="113"/>
      <c r="C112" s="113"/>
      <c r="D112" s="120"/>
      <c r="E112" s="52"/>
      <c r="F112" s="51" t="s">
        <v>463</v>
      </c>
      <c r="G112" s="47">
        <f t="shared" si="11"/>
        <v>2</v>
      </c>
      <c r="H112" s="44" t="s">
        <v>148</v>
      </c>
      <c r="I112" s="45" t="s">
        <v>464</v>
      </c>
      <c r="J112" s="133"/>
      <c r="K112" s="48"/>
      <c r="L112" s="47">
        <f t="shared" si="17"/>
        <v>6</v>
      </c>
      <c r="M112" s="44" t="s">
        <v>148</v>
      </c>
      <c r="N112" s="128" t="s">
        <v>465</v>
      </c>
      <c r="O112" s="28"/>
      <c r="T112" s="28"/>
      <c r="U112" s="28"/>
      <c r="V112" s="28"/>
      <c r="W112" s="28"/>
      <c r="X112" s="28"/>
    </row>
    <row r="113" spans="1:24">
      <c r="A113" s="119"/>
      <c r="B113" s="113"/>
      <c r="C113" s="113"/>
      <c r="D113" s="120"/>
      <c r="E113" s="52"/>
      <c r="F113" s="51" t="s">
        <v>466</v>
      </c>
      <c r="G113" s="47">
        <f t="shared" si="11"/>
        <v>3</v>
      </c>
      <c r="H113" s="44" t="s">
        <v>148</v>
      </c>
      <c r="I113" s="45" t="s">
        <v>467</v>
      </c>
      <c r="J113" s="133"/>
      <c r="K113" s="48"/>
      <c r="L113" s="47">
        <f t="shared" si="17"/>
        <v>7</v>
      </c>
      <c r="M113" s="44" t="s">
        <v>148</v>
      </c>
      <c r="N113" s="128" t="s">
        <v>468</v>
      </c>
      <c r="O113" s="28"/>
      <c r="T113" s="28"/>
      <c r="U113" s="28"/>
      <c r="V113" s="28"/>
      <c r="W113" s="28"/>
      <c r="X113" s="28"/>
    </row>
    <row r="114" spans="1:24">
      <c r="A114" s="119"/>
      <c r="B114" s="113"/>
      <c r="C114" s="113"/>
      <c r="D114" s="120"/>
      <c r="E114" s="52"/>
      <c r="F114" s="48"/>
      <c r="G114" s="47">
        <f t="shared" si="11"/>
        <v>4</v>
      </c>
      <c r="H114" s="44" t="s">
        <v>148</v>
      </c>
      <c r="I114" s="45" t="s">
        <v>469</v>
      </c>
      <c r="J114" s="133"/>
      <c r="K114" s="48"/>
      <c r="L114" s="47">
        <f t="shared" si="17"/>
        <v>8</v>
      </c>
      <c r="M114" s="44" t="s">
        <v>148</v>
      </c>
      <c r="N114" s="128" t="s">
        <v>470</v>
      </c>
      <c r="O114" s="28"/>
      <c r="T114" s="28"/>
      <c r="U114" s="28"/>
      <c r="V114" s="28"/>
      <c r="W114" s="28"/>
      <c r="X114" s="28"/>
    </row>
    <row r="115" spans="1:24">
      <c r="A115" s="119"/>
      <c r="B115" s="113"/>
      <c r="C115" s="113"/>
      <c r="D115" s="120"/>
      <c r="E115" s="52"/>
      <c r="F115" s="48"/>
      <c r="G115" s="47">
        <f t="shared" si="11"/>
        <v>5</v>
      </c>
      <c r="H115" s="44" t="s">
        <v>148</v>
      </c>
      <c r="I115" s="45" t="s">
        <v>471</v>
      </c>
      <c r="J115" s="133"/>
      <c r="K115" s="48"/>
      <c r="L115" s="47">
        <f t="shared" si="17"/>
        <v>9</v>
      </c>
      <c r="M115" s="44" t="s">
        <v>148</v>
      </c>
      <c r="N115" s="128" t="s">
        <v>472</v>
      </c>
      <c r="O115" s="28"/>
      <c r="T115" s="28"/>
      <c r="U115" s="28"/>
      <c r="V115" s="28"/>
      <c r="W115" s="28"/>
      <c r="X115" s="28"/>
    </row>
    <row r="116" spans="1:24">
      <c r="A116" s="119"/>
      <c r="B116" s="113"/>
      <c r="C116" s="113"/>
      <c r="D116" s="120"/>
      <c r="E116" s="28"/>
      <c r="F116" s="48"/>
      <c r="G116" s="47">
        <f t="shared" si="11"/>
        <v>6</v>
      </c>
      <c r="H116" s="44" t="s">
        <v>148</v>
      </c>
      <c r="I116" s="45" t="s">
        <v>473</v>
      </c>
      <c r="J116" s="133"/>
      <c r="K116" s="48"/>
      <c r="L116" s="47">
        <f t="shared" si="17"/>
        <v>10</v>
      </c>
      <c r="M116" s="44" t="s">
        <v>148</v>
      </c>
      <c r="N116" s="128" t="s">
        <v>474</v>
      </c>
      <c r="O116" s="28"/>
      <c r="T116" s="28"/>
      <c r="U116" s="28"/>
      <c r="V116" s="28"/>
      <c r="W116" s="28"/>
      <c r="X116" s="28"/>
    </row>
    <row r="117" spans="1:24">
      <c r="A117" s="119"/>
      <c r="B117" s="113"/>
      <c r="C117" s="113"/>
      <c r="D117" s="120"/>
      <c r="E117" s="28"/>
      <c r="F117" s="48"/>
      <c r="G117" s="47">
        <f t="shared" si="11"/>
        <v>7</v>
      </c>
      <c r="H117" s="44" t="s">
        <v>308</v>
      </c>
      <c r="I117" s="45" t="s">
        <v>475</v>
      </c>
      <c r="J117" s="133"/>
      <c r="K117" s="48"/>
      <c r="L117" s="47">
        <f t="shared" si="17"/>
        <v>11</v>
      </c>
      <c r="M117" s="44" t="s">
        <v>148</v>
      </c>
      <c r="N117" s="128" t="s">
        <v>476</v>
      </c>
      <c r="O117" s="28"/>
      <c r="T117" s="28"/>
      <c r="U117" s="28"/>
      <c r="V117" s="28"/>
      <c r="W117" s="28"/>
      <c r="X117" s="28"/>
    </row>
    <row r="118" spans="1:24">
      <c r="A118" s="119"/>
      <c r="B118" s="113"/>
      <c r="C118" s="113"/>
      <c r="D118" s="120"/>
      <c r="E118" s="28"/>
      <c r="F118" s="48"/>
      <c r="G118" s="47">
        <f t="shared" si="11"/>
        <v>8</v>
      </c>
      <c r="H118" s="44" t="s">
        <v>148</v>
      </c>
      <c r="I118" s="45" t="s">
        <v>477</v>
      </c>
      <c r="J118" s="133"/>
      <c r="K118" s="48"/>
      <c r="L118" s="47">
        <f t="shared" si="17"/>
        <v>12</v>
      </c>
      <c r="M118" s="44"/>
      <c r="N118" s="128" t="s">
        <v>478</v>
      </c>
      <c r="O118" s="28"/>
      <c r="T118" s="28"/>
      <c r="U118" s="28"/>
      <c r="V118" s="28"/>
      <c r="W118" s="28"/>
      <c r="X118" s="28"/>
    </row>
    <row r="119" spans="1:24">
      <c r="A119" s="119"/>
      <c r="B119" s="113"/>
      <c r="C119" s="113"/>
      <c r="D119" s="120"/>
      <c r="E119" s="28"/>
      <c r="F119" s="48"/>
      <c r="G119" s="47">
        <f t="shared" si="11"/>
        <v>9</v>
      </c>
      <c r="H119" s="44" t="s">
        <v>148</v>
      </c>
      <c r="I119" s="45" t="s">
        <v>479</v>
      </c>
      <c r="J119" s="133"/>
      <c r="K119" s="48"/>
      <c r="L119" s="47">
        <f t="shared" si="17"/>
        <v>13</v>
      </c>
      <c r="M119" s="56" t="str">
        <f>IF(D142="C", "A"," ")</f>
        <v xml:space="preserve"> </v>
      </c>
      <c r="N119" s="128" t="s">
        <v>480</v>
      </c>
      <c r="O119" s="28"/>
      <c r="T119" s="28"/>
      <c r="U119" s="28"/>
      <c r="V119" s="28"/>
      <c r="W119" s="28"/>
      <c r="X119" s="28"/>
    </row>
    <row r="120" spans="1:24">
      <c r="A120" s="119"/>
      <c r="B120" s="113"/>
      <c r="C120" s="113"/>
      <c r="D120" s="120"/>
      <c r="E120" s="28"/>
      <c r="F120" s="48"/>
      <c r="G120" s="47">
        <f t="shared" si="11"/>
        <v>10</v>
      </c>
      <c r="H120" s="44" t="s">
        <v>148</v>
      </c>
      <c r="I120" s="45" t="s">
        <v>481</v>
      </c>
      <c r="J120" s="133"/>
      <c r="K120" s="47" t="s">
        <v>148</v>
      </c>
      <c r="L120" s="47">
        <f t="shared" si="17"/>
        <v>14</v>
      </c>
      <c r="M120" s="56" t="str">
        <f>IF(D128="C", "A"," ")</f>
        <v xml:space="preserve"> </v>
      </c>
      <c r="N120" s="132" t="s">
        <v>482</v>
      </c>
      <c r="O120" s="28"/>
      <c r="T120" s="28"/>
      <c r="U120" s="28"/>
      <c r="V120" s="28"/>
      <c r="W120" s="28"/>
      <c r="X120" s="28"/>
    </row>
    <row r="121" spans="1:24">
      <c r="A121" s="119"/>
      <c r="B121" s="113"/>
      <c r="C121" s="113"/>
      <c r="D121" s="120"/>
      <c r="E121" s="28"/>
      <c r="F121" s="48"/>
      <c r="G121" s="47">
        <f t="shared" si="11"/>
        <v>11</v>
      </c>
      <c r="H121" s="44" t="s">
        <v>148</v>
      </c>
      <c r="I121" s="45" t="s">
        <v>483</v>
      </c>
      <c r="J121" s="133"/>
      <c r="K121" s="138"/>
      <c r="L121" s="138"/>
      <c r="M121" s="138"/>
      <c r="N121" s="138"/>
      <c r="O121" s="28"/>
      <c r="T121" s="28"/>
      <c r="U121" s="28"/>
      <c r="V121" s="28"/>
      <c r="W121" s="28"/>
      <c r="X121" s="28"/>
    </row>
    <row r="122" spans="1:24">
      <c r="A122" s="119"/>
      <c r="B122" s="113"/>
      <c r="C122" s="113"/>
      <c r="D122" s="120"/>
      <c r="E122" s="28"/>
      <c r="F122" s="48"/>
      <c r="G122" s="47">
        <f>G121+1</f>
        <v>12</v>
      </c>
      <c r="H122" s="44" t="s">
        <v>148</v>
      </c>
      <c r="I122" s="45" t="s">
        <v>484</v>
      </c>
      <c r="J122" s="133"/>
      <c r="K122" s="138"/>
      <c r="L122" s="138"/>
      <c r="M122" s="138"/>
      <c r="N122" s="138"/>
      <c r="O122" s="28"/>
      <c r="T122" s="28"/>
      <c r="U122" s="28"/>
      <c r="V122" s="28"/>
      <c r="W122" s="28"/>
      <c r="X122" s="28"/>
    </row>
    <row r="123" spans="1:24">
      <c r="A123" s="119"/>
      <c r="B123" s="113"/>
      <c r="C123" s="113"/>
      <c r="D123" s="120"/>
      <c r="E123" s="28"/>
      <c r="F123" s="47"/>
      <c r="G123" s="47">
        <f>G122+1</f>
        <v>13</v>
      </c>
      <c r="H123" s="56" t="str">
        <f>IF(D143="C", "A"," ")</f>
        <v xml:space="preserve"> </v>
      </c>
      <c r="I123" s="55" t="s">
        <v>485</v>
      </c>
      <c r="J123" s="133"/>
      <c r="K123" s="138"/>
      <c r="L123" s="138"/>
      <c r="M123" s="138"/>
      <c r="N123" s="138"/>
      <c r="O123" s="28"/>
      <c r="T123" s="28"/>
      <c r="U123" s="28"/>
      <c r="V123" s="28"/>
      <c r="W123" s="28"/>
      <c r="X123" s="28"/>
    </row>
    <row r="124" spans="1:24" ht="13.5" thickBot="1">
      <c r="A124" s="119"/>
      <c r="B124" s="113"/>
      <c r="C124" s="113"/>
      <c r="D124" s="120"/>
      <c r="E124" s="28"/>
      <c r="F124" s="113"/>
      <c r="G124" s="113"/>
      <c r="H124" s="139"/>
      <c r="I124" s="115"/>
      <c r="J124" s="133"/>
      <c r="K124" s="138"/>
      <c r="L124" s="138"/>
      <c r="M124" s="138"/>
      <c r="N124" s="138"/>
      <c r="O124" s="28"/>
      <c r="T124" s="28"/>
      <c r="U124" s="28"/>
      <c r="V124" s="28"/>
      <c r="W124" s="28"/>
      <c r="X124" s="28"/>
    </row>
    <row r="125" spans="1:24" ht="24" thickBot="1">
      <c r="A125" s="292" t="str">
        <f ca="1">A1</f>
        <v>Scout 1</v>
      </c>
      <c r="B125" s="293"/>
      <c r="C125" s="293"/>
      <c r="D125" s="294"/>
      <c r="E125" s="28"/>
      <c r="J125" s="50"/>
      <c r="K125" s="140"/>
      <c r="L125" s="140"/>
      <c r="M125" s="141"/>
      <c r="N125" s="142"/>
      <c r="O125" s="50"/>
      <c r="P125" s="116"/>
      <c r="Q125" s="116"/>
      <c r="R125" s="117"/>
      <c r="S125" s="118"/>
      <c r="T125" s="50"/>
      <c r="U125" s="50"/>
      <c r="V125" s="28"/>
      <c r="W125" s="28"/>
      <c r="X125" s="28"/>
    </row>
    <row r="126" spans="1:24">
      <c r="A126" s="143" t="s">
        <v>486</v>
      </c>
      <c r="B126" s="144"/>
      <c r="C126" s="144"/>
      <c r="D126" s="66">
        <f>COUNTIF(D127:D151,"C")</f>
        <v>0</v>
      </c>
      <c r="E126" s="28"/>
      <c r="F126" s="33" t="s">
        <v>486</v>
      </c>
      <c r="G126" s="34"/>
      <c r="H126" s="34"/>
      <c r="I126" s="35"/>
      <c r="J126" s="50"/>
      <c r="K126" s="33" t="s">
        <v>487</v>
      </c>
      <c r="L126" s="34"/>
      <c r="M126" s="34"/>
      <c r="N126" s="35"/>
      <c r="O126" s="28"/>
      <c r="P126" s="33" t="s">
        <v>488</v>
      </c>
      <c r="Q126" s="34"/>
      <c r="R126" s="34"/>
      <c r="S126" s="35"/>
      <c r="T126" s="28"/>
    </row>
    <row r="127" spans="1:24">
      <c r="A127" s="283" t="s">
        <v>14</v>
      </c>
      <c r="B127" s="284"/>
      <c r="C127" s="285"/>
      <c r="D127" s="66" t="str">
        <f>IF(AND(COUNTIF(H128:H130,"A")&gt;2),"C",IF(COUNTIF(H128:H130,"A")&gt;0,"P"," "))</f>
        <v xml:space="preserve"> </v>
      </c>
      <c r="E127" s="28"/>
      <c r="F127" s="145" t="s">
        <v>200</v>
      </c>
      <c r="G127" s="146"/>
      <c r="H127" s="146"/>
      <c r="I127" s="147"/>
      <c r="J127" s="50"/>
      <c r="K127" s="145" t="s">
        <v>200</v>
      </c>
      <c r="L127" s="146"/>
      <c r="M127" s="146"/>
      <c r="N127" s="147"/>
      <c r="O127" s="28"/>
      <c r="P127" s="145" t="s">
        <v>200</v>
      </c>
      <c r="Q127" s="146"/>
      <c r="R127" s="146"/>
      <c r="S127" s="147"/>
      <c r="T127" s="28"/>
    </row>
    <row r="128" spans="1:24">
      <c r="A128" s="295" t="s">
        <v>489</v>
      </c>
      <c r="B128" s="284"/>
      <c r="C128" s="285"/>
      <c r="D128" s="66" t="str">
        <f>IF(AND(COUNTIF(H131:H133,"A")&gt;2),"C",IF(COUNTIF(H131:H133,"A")&gt;0,"P"," "))</f>
        <v xml:space="preserve"> </v>
      </c>
      <c r="E128" s="28"/>
      <c r="F128" s="48" t="s">
        <v>14</v>
      </c>
      <c r="G128" s="43">
        <v>1</v>
      </c>
      <c r="H128" s="77"/>
      <c r="I128" s="78" t="s">
        <v>490</v>
      </c>
      <c r="J128" s="50"/>
      <c r="K128" s="123" t="s">
        <v>491</v>
      </c>
      <c r="L128" s="43">
        <v>1</v>
      </c>
      <c r="M128" s="77"/>
      <c r="N128" s="78" t="s">
        <v>492</v>
      </c>
      <c r="O128" s="28"/>
      <c r="P128" s="48" t="s">
        <v>493</v>
      </c>
      <c r="Q128" s="47">
        <v>1</v>
      </c>
      <c r="R128" s="77"/>
      <c r="S128" s="78" t="s">
        <v>492</v>
      </c>
      <c r="T128" s="28"/>
    </row>
    <row r="129" spans="1:20" s="29" customFormat="1">
      <c r="A129" s="283" t="s">
        <v>494</v>
      </c>
      <c r="B129" s="284"/>
      <c r="C129" s="285"/>
      <c r="D129" s="66" t="str">
        <f>IF(AND(COUNTIF(H134:H136,"A")&gt;2),"C",IF(COUNTIF(H134:H136,"A")&gt;0,"P"," "))</f>
        <v xml:space="preserve"> </v>
      </c>
      <c r="E129" s="28"/>
      <c r="F129" s="148" t="s">
        <v>143</v>
      </c>
      <c r="G129" s="47">
        <f>G128+1</f>
        <v>2</v>
      </c>
      <c r="H129" s="77"/>
      <c r="I129" s="80" t="s">
        <v>495</v>
      </c>
      <c r="J129" s="50"/>
      <c r="K129" s="48" t="s">
        <v>148</v>
      </c>
      <c r="L129" s="47">
        <f>L128+1</f>
        <v>2</v>
      </c>
      <c r="M129" s="77"/>
      <c r="N129" s="80" t="s">
        <v>496</v>
      </c>
      <c r="O129" s="28"/>
      <c r="P129" s="48" t="s">
        <v>148</v>
      </c>
      <c r="Q129" s="47">
        <f>Q128+1</f>
        <v>2</v>
      </c>
      <c r="R129" s="77"/>
      <c r="S129" s="80" t="s">
        <v>496</v>
      </c>
      <c r="T129" s="28"/>
    </row>
    <row r="130" spans="1:20" s="29" customFormat="1">
      <c r="A130" s="283" t="s">
        <v>497</v>
      </c>
      <c r="B130" s="284"/>
      <c r="C130" s="285"/>
      <c r="D130" s="66" t="str">
        <f>IF(AND(COUNTIF(H137:H139,"A")&gt;2),"C",IF(COUNTIF(H137:H139,"A")&gt;0,"P"," "))</f>
        <v xml:space="preserve"> </v>
      </c>
      <c r="E130" s="28"/>
      <c r="F130" s="149"/>
      <c r="G130" s="47">
        <f>G129+1</f>
        <v>3</v>
      </c>
      <c r="H130" s="77"/>
      <c r="I130" s="150" t="s">
        <v>105</v>
      </c>
      <c r="J130" s="50"/>
      <c r="K130" s="47" t="s">
        <v>148</v>
      </c>
      <c r="L130" s="47">
        <f>L129+1</f>
        <v>3</v>
      </c>
      <c r="M130" s="77"/>
      <c r="N130" s="150" t="s">
        <v>498</v>
      </c>
      <c r="O130" s="28"/>
      <c r="P130" s="47" t="s">
        <v>148</v>
      </c>
      <c r="Q130" s="47">
        <f>Q129+1</f>
        <v>3</v>
      </c>
      <c r="R130" s="77"/>
      <c r="S130" s="150" t="s">
        <v>499</v>
      </c>
      <c r="T130" s="28"/>
    </row>
    <row r="131" spans="1:20" s="29" customFormat="1">
      <c r="A131" s="295" t="s">
        <v>500</v>
      </c>
      <c r="B131" s="284"/>
      <c r="C131" s="285"/>
      <c r="D131" s="66" t="str">
        <f>IF(AND(COUNTIF(H140:H142,"A")&gt;2),"C",IF(COUNTIF(H140:H142,"A")&gt;0,"P"," "))</f>
        <v xml:space="preserve"> </v>
      </c>
      <c r="E131" s="28"/>
      <c r="F131" s="48" t="s">
        <v>489</v>
      </c>
      <c r="G131" s="47">
        <v>1</v>
      </c>
      <c r="H131" s="77"/>
      <c r="I131" s="78" t="s">
        <v>501</v>
      </c>
      <c r="J131" s="50"/>
      <c r="K131" s="48" t="s">
        <v>502</v>
      </c>
      <c r="L131" s="47">
        <v>1</v>
      </c>
      <c r="M131" s="77"/>
      <c r="N131" s="78" t="s">
        <v>503</v>
      </c>
      <c r="O131" s="28"/>
      <c r="P131" s="48" t="s">
        <v>504</v>
      </c>
      <c r="Q131" s="47">
        <v>1</v>
      </c>
      <c r="R131" s="77"/>
      <c r="S131" s="78" t="s">
        <v>492</v>
      </c>
      <c r="T131" s="28"/>
    </row>
    <row r="132" spans="1:20" s="29" customFormat="1">
      <c r="A132" s="283" t="s">
        <v>505</v>
      </c>
      <c r="B132" s="284"/>
      <c r="C132" s="285"/>
      <c r="D132" s="66" t="str">
        <f>IF(AND(COUNTIF(H143:H145,"A")&gt;2),"C",IF(COUNTIF(H143:H145,"A")&gt;0,"P"," "))</f>
        <v xml:space="preserve"> </v>
      </c>
      <c r="E132" s="28"/>
      <c r="F132" s="148" t="s">
        <v>267</v>
      </c>
      <c r="G132" s="47">
        <f>G131+1</f>
        <v>2</v>
      </c>
      <c r="H132" s="77"/>
      <c r="I132" s="80" t="s">
        <v>506</v>
      </c>
      <c r="J132" s="50"/>
      <c r="K132" s="48" t="s">
        <v>148</v>
      </c>
      <c r="L132" s="47">
        <f>L131+1</f>
        <v>2</v>
      </c>
      <c r="M132" s="77"/>
      <c r="N132" s="80" t="s">
        <v>507</v>
      </c>
      <c r="O132" s="28"/>
      <c r="P132" s="48" t="s">
        <v>148</v>
      </c>
      <c r="Q132" s="47">
        <f>Q131+1</f>
        <v>2</v>
      </c>
      <c r="R132" s="77"/>
      <c r="S132" s="80" t="s">
        <v>496</v>
      </c>
      <c r="T132" s="28"/>
    </row>
    <row r="133" spans="1:20" s="29" customFormat="1">
      <c r="A133" s="283" t="s">
        <v>508</v>
      </c>
      <c r="B133" s="284"/>
      <c r="C133" s="285"/>
      <c r="D133" s="66" t="str">
        <f>IF(AND(COUNTIF(H146:H148,"A")&gt;2),"C",IF(COUNTIF(H146:H148,"A")&gt;0,"P"," "))</f>
        <v xml:space="preserve"> </v>
      </c>
      <c r="E133" s="28"/>
      <c r="F133" s="151"/>
      <c r="G133" s="47">
        <f>G132+1</f>
        <v>3</v>
      </c>
      <c r="H133" s="77"/>
      <c r="I133" s="150" t="s">
        <v>509</v>
      </c>
      <c r="J133" s="50"/>
      <c r="K133" s="48" t="s">
        <v>148</v>
      </c>
      <c r="L133" s="48">
        <f>L132+1</f>
        <v>3</v>
      </c>
      <c r="M133" s="77"/>
      <c r="N133" s="80" t="s">
        <v>510</v>
      </c>
      <c r="O133" s="28"/>
      <c r="P133" s="47" t="s">
        <v>148</v>
      </c>
      <c r="Q133" s="47">
        <f>Q132+1</f>
        <v>3</v>
      </c>
      <c r="R133" s="77"/>
      <c r="S133" s="150" t="s">
        <v>499</v>
      </c>
      <c r="T133" s="28"/>
    </row>
    <row r="134" spans="1:20" s="29" customFormat="1">
      <c r="A134" s="283" t="s">
        <v>511</v>
      </c>
      <c r="B134" s="284"/>
      <c r="C134" s="285"/>
      <c r="D134" s="66" t="str">
        <f>IF(AND(COUNTIF(H149:H151,"A")&gt;2),"C",IF(COUNTIF(H149:H151,"A")&gt;0,"P"," "))</f>
        <v xml:space="preserve"> </v>
      </c>
      <c r="E134" s="28"/>
      <c r="F134" s="74" t="s">
        <v>494</v>
      </c>
      <c r="G134" s="47">
        <v>1</v>
      </c>
      <c r="H134" s="77"/>
      <c r="I134" s="78" t="s">
        <v>512</v>
      </c>
      <c r="J134" s="50"/>
      <c r="K134" s="123" t="s">
        <v>513</v>
      </c>
      <c r="L134" s="43">
        <v>1</v>
      </c>
      <c r="M134" s="77"/>
      <c r="N134" s="78" t="s">
        <v>514</v>
      </c>
      <c r="O134" s="28"/>
      <c r="P134" s="48" t="s">
        <v>515</v>
      </c>
      <c r="Q134" s="47">
        <v>1</v>
      </c>
      <c r="R134" s="77"/>
      <c r="S134" s="78" t="s">
        <v>492</v>
      </c>
      <c r="T134" s="28"/>
    </row>
    <row r="135" spans="1:20" s="29" customFormat="1">
      <c r="A135" s="295" t="s">
        <v>516</v>
      </c>
      <c r="B135" s="284"/>
      <c r="C135" s="285"/>
      <c r="D135" s="66" t="str">
        <f>IF(AND(COUNTIF(H152:H154,"A")&gt;2),"C",IF(COUNTIF(H152:H154,"A")&gt;0,"P"," "))</f>
        <v xml:space="preserve"> </v>
      </c>
      <c r="E135" s="28"/>
      <c r="F135" s="148" t="s">
        <v>241</v>
      </c>
      <c r="G135" s="47">
        <f>G134+1</f>
        <v>2</v>
      </c>
      <c r="H135" s="77"/>
      <c r="I135" s="80" t="s">
        <v>517</v>
      </c>
      <c r="J135" s="50"/>
      <c r="K135" s="48" t="s">
        <v>148</v>
      </c>
      <c r="L135" s="47">
        <f>L134+1</f>
        <v>2</v>
      </c>
      <c r="M135" s="77"/>
      <c r="N135" s="80" t="s">
        <v>518</v>
      </c>
      <c r="O135" s="28"/>
      <c r="P135" s="48" t="s">
        <v>148</v>
      </c>
      <c r="Q135" s="47">
        <f>Q134+1</f>
        <v>2</v>
      </c>
      <c r="R135" s="77"/>
      <c r="S135" s="80" t="s">
        <v>496</v>
      </c>
      <c r="T135" s="28"/>
    </row>
    <row r="136" spans="1:20" s="29" customFormat="1">
      <c r="A136" s="283" t="s">
        <v>519</v>
      </c>
      <c r="B136" s="284"/>
      <c r="C136" s="285"/>
      <c r="D136" s="66" t="str">
        <f>IF(AND(COUNTIF(H155:H157,"A")&gt;2),"C",IF(COUNTIF(H155:H157,"A")&gt;0,"P"," "))</f>
        <v xml:space="preserve"> </v>
      </c>
      <c r="F136" s="149"/>
      <c r="G136" s="47">
        <f>G135+1</f>
        <v>3</v>
      </c>
      <c r="H136" s="77"/>
      <c r="I136" s="150" t="s">
        <v>520</v>
      </c>
      <c r="J136" s="30"/>
      <c r="K136" s="47" t="s">
        <v>148</v>
      </c>
      <c r="L136" s="47">
        <f>L135+1</f>
        <v>3</v>
      </c>
      <c r="M136" s="77"/>
      <c r="N136" s="150" t="s">
        <v>498</v>
      </c>
      <c r="P136" s="47" t="s">
        <v>148</v>
      </c>
      <c r="Q136" s="47">
        <f>Q135+1</f>
        <v>3</v>
      </c>
      <c r="R136" s="77"/>
      <c r="S136" s="150" t="s">
        <v>499</v>
      </c>
    </row>
    <row r="137" spans="1:20" s="29" customFormat="1">
      <c r="A137" s="295" t="s">
        <v>521</v>
      </c>
      <c r="B137" s="284"/>
      <c r="C137" s="285"/>
      <c r="D137" s="66" t="str">
        <f>IF(AND(COUNTIF(H158:H160,"A")&gt;2),"C",IF(COUNTIF(H158:H160,"A")&gt;0,"P"," "))</f>
        <v xml:space="preserve"> </v>
      </c>
      <c r="F137" s="48" t="s">
        <v>497</v>
      </c>
      <c r="G137" s="47">
        <v>1</v>
      </c>
      <c r="H137" s="77"/>
      <c r="I137" s="78" t="s">
        <v>522</v>
      </c>
      <c r="J137" s="30"/>
      <c r="K137" s="48" t="s">
        <v>523</v>
      </c>
      <c r="L137" s="43">
        <v>1</v>
      </c>
      <c r="M137" s="77"/>
      <c r="N137" s="78" t="s">
        <v>524</v>
      </c>
      <c r="P137" s="48" t="s">
        <v>525</v>
      </c>
      <c r="Q137" s="47">
        <v>1</v>
      </c>
      <c r="R137" s="77"/>
      <c r="S137" s="78" t="s">
        <v>492</v>
      </c>
    </row>
    <row r="138" spans="1:20" s="29" customFormat="1">
      <c r="A138" s="295" t="s">
        <v>526</v>
      </c>
      <c r="B138" s="284"/>
      <c r="C138" s="285"/>
      <c r="D138" s="66" t="str">
        <f>IF(AND(COUNTIF(H161:H163,"A")&gt;2),"C",IF(COUNTIF(H161:H163,"A")&gt;0,"P"," "))</f>
        <v xml:space="preserve"> </v>
      </c>
      <c r="F138" s="148" t="s">
        <v>150</v>
      </c>
      <c r="G138" s="47">
        <f>G137+1</f>
        <v>2</v>
      </c>
      <c r="H138" s="77"/>
      <c r="I138" s="80" t="s">
        <v>527</v>
      </c>
      <c r="J138" s="30"/>
      <c r="K138" s="48" t="s">
        <v>148</v>
      </c>
      <c r="L138" s="47">
        <f>L137+1</f>
        <v>2</v>
      </c>
      <c r="M138" s="77"/>
      <c r="N138" s="80" t="s">
        <v>528</v>
      </c>
      <c r="P138" s="48" t="s">
        <v>148</v>
      </c>
      <c r="Q138" s="47">
        <f>Q137+1</f>
        <v>2</v>
      </c>
      <c r="R138" s="77"/>
      <c r="S138" s="80" t="s">
        <v>496</v>
      </c>
    </row>
    <row r="139" spans="1:20" s="29" customFormat="1">
      <c r="A139" s="296" t="s">
        <v>529</v>
      </c>
      <c r="B139" s="284"/>
      <c r="C139" s="285"/>
      <c r="D139" s="66" t="str">
        <f>IF(AND(COUNTIF(H164:H166,"A")&gt;2),"C",IF(COUNTIF(H164:H166,"A")&gt;0,"P"," "))</f>
        <v xml:space="preserve"> </v>
      </c>
      <c r="F139" s="47" t="s">
        <v>148</v>
      </c>
      <c r="G139" s="47">
        <f>G138+1</f>
        <v>3</v>
      </c>
      <c r="H139" s="77"/>
      <c r="I139" s="150" t="s">
        <v>530</v>
      </c>
      <c r="J139" s="30"/>
      <c r="K139" s="47" t="s">
        <v>148</v>
      </c>
      <c r="L139" s="47">
        <f>L138+1</f>
        <v>3</v>
      </c>
      <c r="M139" s="77"/>
      <c r="N139" s="150" t="s">
        <v>531</v>
      </c>
      <c r="P139" s="47" t="s">
        <v>148</v>
      </c>
      <c r="Q139" s="47">
        <f>Q138+1</f>
        <v>3</v>
      </c>
      <c r="R139" s="77"/>
      <c r="S139" s="150" t="s">
        <v>499</v>
      </c>
    </row>
    <row r="140" spans="1:20" s="29" customFormat="1">
      <c r="A140" s="283" t="s">
        <v>347</v>
      </c>
      <c r="B140" s="284"/>
      <c r="C140" s="285"/>
      <c r="D140" s="66" t="str">
        <f>IF(AND(COUNTIF(H167:H169,"A")&gt;2),"C",IF(COUNTIF(H167:H169,"A")&gt;0,"P"," "))</f>
        <v xml:space="preserve"> </v>
      </c>
      <c r="F140" s="48" t="s">
        <v>500</v>
      </c>
      <c r="G140" s="47">
        <v>1</v>
      </c>
      <c r="H140" s="77"/>
      <c r="I140" s="78" t="s">
        <v>532</v>
      </c>
      <c r="J140" s="30"/>
      <c r="K140" s="48" t="s">
        <v>533</v>
      </c>
      <c r="L140" s="47">
        <v>1</v>
      </c>
      <c r="M140" s="77"/>
      <c r="N140" s="78" t="s">
        <v>492</v>
      </c>
      <c r="P140" s="48" t="s">
        <v>534</v>
      </c>
      <c r="Q140" s="47">
        <v>1</v>
      </c>
      <c r="R140" s="77"/>
      <c r="S140" s="78" t="s">
        <v>492</v>
      </c>
    </row>
    <row r="141" spans="1:20" s="29" customFormat="1">
      <c r="A141" s="283" t="s">
        <v>535</v>
      </c>
      <c r="B141" s="284"/>
      <c r="C141" s="285"/>
      <c r="D141" s="66" t="str">
        <f>IF(AND(COUNTIF(H170:H172,"A")&gt;2),"C",IF(COUNTIF(H170:H172,"A")&gt;0,"P"," "))</f>
        <v xml:space="preserve"> </v>
      </c>
      <c r="F141" s="48"/>
      <c r="G141" s="47">
        <f>G140+1</f>
        <v>2</v>
      </c>
      <c r="H141" s="77"/>
      <c r="I141" s="80" t="s">
        <v>536</v>
      </c>
      <c r="J141" s="30"/>
      <c r="K141" s="48" t="s">
        <v>148</v>
      </c>
      <c r="L141" s="47">
        <f>L140+1</f>
        <v>2</v>
      </c>
      <c r="M141" s="77"/>
      <c r="N141" s="80" t="s">
        <v>496</v>
      </c>
      <c r="P141" s="48" t="s">
        <v>148</v>
      </c>
      <c r="Q141" s="47">
        <f>Q140+1</f>
        <v>2</v>
      </c>
      <c r="R141" s="77"/>
      <c r="S141" s="80" t="s">
        <v>496</v>
      </c>
    </row>
    <row r="142" spans="1:20" s="29" customFormat="1">
      <c r="A142" s="283" t="s">
        <v>13</v>
      </c>
      <c r="B142" s="284"/>
      <c r="C142" s="285"/>
      <c r="D142" s="66" t="str">
        <f>IF(AND(COUNTIF(H173:H175,"A")&gt;2),"C",IF(COUNTIF(H173:H175,"A")&gt;0,"P"," "))</f>
        <v xml:space="preserve"> </v>
      </c>
      <c r="F142" s="48"/>
      <c r="G142" s="47">
        <f>G141+1</f>
        <v>3</v>
      </c>
      <c r="H142" s="77"/>
      <c r="I142" s="150" t="s">
        <v>537</v>
      </c>
      <c r="J142" s="30"/>
      <c r="K142" s="47" t="s">
        <v>148</v>
      </c>
      <c r="L142" s="47">
        <f>L141+1</f>
        <v>3</v>
      </c>
      <c r="M142" s="77"/>
      <c r="N142" s="150" t="s">
        <v>538</v>
      </c>
      <c r="P142" s="47" t="s">
        <v>148</v>
      </c>
      <c r="Q142" s="47">
        <f>Q141+1</f>
        <v>3</v>
      </c>
      <c r="R142" s="77"/>
      <c r="S142" s="150" t="s">
        <v>499</v>
      </c>
    </row>
    <row r="143" spans="1:20" s="29" customFormat="1">
      <c r="A143" s="283" t="s">
        <v>539</v>
      </c>
      <c r="B143" s="284"/>
      <c r="C143" s="285"/>
      <c r="D143" s="65" t="str">
        <f>IF(AND(COUNTIF(H176:H178,"A")&gt;2),"C",IF(COUNTIF(H176:H178,"A")&gt;0,"P"," "))</f>
        <v xml:space="preserve"> </v>
      </c>
      <c r="F143" s="74" t="s">
        <v>505</v>
      </c>
      <c r="G143" s="43">
        <v>1</v>
      </c>
      <c r="H143" s="77"/>
      <c r="I143" s="78" t="s">
        <v>540</v>
      </c>
      <c r="J143" s="30"/>
      <c r="K143" s="48" t="s">
        <v>541</v>
      </c>
      <c r="L143" s="47">
        <v>1</v>
      </c>
      <c r="M143" s="77"/>
      <c r="N143" s="78" t="s">
        <v>542</v>
      </c>
      <c r="P143" s="48" t="s">
        <v>543</v>
      </c>
      <c r="Q143" s="47">
        <v>1</v>
      </c>
      <c r="R143" s="77"/>
      <c r="S143" s="78" t="s">
        <v>492</v>
      </c>
    </row>
    <row r="144" spans="1:20" s="29" customFormat="1">
      <c r="A144" s="152"/>
      <c r="B144" s="153" t="s">
        <v>544</v>
      </c>
      <c r="C144" s="112"/>
      <c r="D144" s="65" t="str">
        <f>IF(AND(COUNTIF(H180:H182,"A")&gt;2),"C",IF(COUNTIF(H180:H182,"A")&gt;0,"P"," "))</f>
        <v xml:space="preserve"> </v>
      </c>
      <c r="F144" s="148" t="s">
        <v>545</v>
      </c>
      <c r="G144" s="47">
        <f>G143+1</f>
        <v>2</v>
      </c>
      <c r="H144" s="77"/>
      <c r="I144" s="80" t="s">
        <v>546</v>
      </c>
      <c r="J144" s="30"/>
      <c r="K144" s="48" t="s">
        <v>148</v>
      </c>
      <c r="L144" s="47">
        <f>L143+1</f>
        <v>2</v>
      </c>
      <c r="M144" s="77"/>
      <c r="N144" s="80" t="s">
        <v>547</v>
      </c>
      <c r="P144" s="48" t="s">
        <v>148</v>
      </c>
      <c r="Q144" s="47">
        <f>Q143+1</f>
        <v>2</v>
      </c>
      <c r="R144" s="77"/>
      <c r="S144" s="80" t="s">
        <v>496</v>
      </c>
    </row>
    <row r="145" spans="1:19" s="29" customFormat="1">
      <c r="A145" s="119"/>
      <c r="B145" s="154" t="s">
        <v>548</v>
      </c>
      <c r="C145" s="112"/>
      <c r="D145" s="65" t="str">
        <f>IF(AND(COUNTIF(H183:H185,"A")&gt;2),"C",IF(COUNTIF(H183:H185,"A")&gt;0,"P"," "))</f>
        <v xml:space="preserve"> </v>
      </c>
      <c r="F145" s="47" t="s">
        <v>148</v>
      </c>
      <c r="G145" s="47">
        <f>G144+1</f>
        <v>3</v>
      </c>
      <c r="H145" s="77"/>
      <c r="I145" s="150" t="s">
        <v>549</v>
      </c>
      <c r="J145" s="30"/>
      <c r="K145" s="47" t="s">
        <v>148</v>
      </c>
      <c r="L145" s="47">
        <f>L144+1</f>
        <v>3</v>
      </c>
      <c r="M145" s="77"/>
      <c r="N145" s="150" t="s">
        <v>503</v>
      </c>
      <c r="P145" s="47" t="s">
        <v>148</v>
      </c>
      <c r="Q145" s="47">
        <f>Q144+1</f>
        <v>3</v>
      </c>
      <c r="R145" s="77"/>
      <c r="S145" s="150" t="s">
        <v>499</v>
      </c>
    </row>
    <row r="146" spans="1:19" s="29" customFormat="1">
      <c r="A146" s="155"/>
      <c r="B146" s="156" t="s">
        <v>550</v>
      </c>
      <c r="C146" s="112"/>
      <c r="D146" s="65" t="str">
        <f>IF(AND(COUNTIF(M180:M182,"A")&gt;2),"C",IF(COUNTIF(M180:M182,"A")&gt;0,"P"," "))</f>
        <v xml:space="preserve"> </v>
      </c>
      <c r="F146" s="48" t="s">
        <v>508</v>
      </c>
      <c r="G146" s="47">
        <v>1</v>
      </c>
      <c r="H146" s="77"/>
      <c r="I146" s="78" t="s">
        <v>551</v>
      </c>
      <c r="J146" s="30"/>
      <c r="K146" s="48" t="s">
        <v>552</v>
      </c>
      <c r="L146" s="47">
        <v>1</v>
      </c>
      <c r="M146" s="77"/>
      <c r="N146" s="78" t="s">
        <v>553</v>
      </c>
      <c r="P146" s="48" t="s">
        <v>554</v>
      </c>
      <c r="Q146" s="47">
        <v>1</v>
      </c>
      <c r="R146" s="77"/>
      <c r="S146" s="78" t="s">
        <v>492</v>
      </c>
    </row>
    <row r="147" spans="1:19" s="29" customFormat="1">
      <c r="A147" s="155"/>
      <c r="B147" s="156" t="s">
        <v>555</v>
      </c>
      <c r="C147" s="112"/>
      <c r="D147" s="65" t="str">
        <f>IF(AND(COUNTIF(M183:M185,"A")&gt;2),"C",IF(COUNTIF(M183:M185,"A")&gt;0,"P"," "))</f>
        <v xml:space="preserve"> </v>
      </c>
      <c r="F147" s="148" t="s">
        <v>545</v>
      </c>
      <c r="G147" s="47">
        <f>G146+1</f>
        <v>2</v>
      </c>
      <c r="H147" s="77"/>
      <c r="I147" s="80" t="s">
        <v>556</v>
      </c>
      <c r="J147" s="30"/>
      <c r="K147" s="48" t="s">
        <v>148</v>
      </c>
      <c r="L147" s="47">
        <f>L146+1</f>
        <v>2</v>
      </c>
      <c r="M147" s="77"/>
      <c r="N147" s="80" t="s">
        <v>496</v>
      </c>
      <c r="P147" s="48" t="s">
        <v>148</v>
      </c>
      <c r="Q147" s="47">
        <f>Q146+1</f>
        <v>2</v>
      </c>
      <c r="R147" s="77"/>
      <c r="S147" s="80" t="s">
        <v>496</v>
      </c>
    </row>
    <row r="148" spans="1:19" s="29" customFormat="1">
      <c r="A148" s="155"/>
      <c r="B148" s="156" t="s">
        <v>557</v>
      </c>
      <c r="C148" s="112"/>
      <c r="D148" s="65" t="str">
        <f>IF(AND(COUNTIF(R174:R176,"A")&gt;2),"C",IF(COUNTIF(R174:R176,"A")&gt;0,"P"," "))</f>
        <v xml:space="preserve"> </v>
      </c>
      <c r="F148" s="47" t="s">
        <v>148</v>
      </c>
      <c r="G148" s="47">
        <f>G147+1</f>
        <v>3</v>
      </c>
      <c r="H148" s="77"/>
      <c r="I148" s="150" t="s">
        <v>558</v>
      </c>
      <c r="J148" s="30"/>
      <c r="K148" s="47" t="s">
        <v>148</v>
      </c>
      <c r="L148" s="47">
        <f>L147+1</f>
        <v>3</v>
      </c>
      <c r="M148" s="77"/>
      <c r="N148" s="150" t="s">
        <v>559</v>
      </c>
      <c r="P148" s="47" t="s">
        <v>148</v>
      </c>
      <c r="Q148" s="47">
        <f>Q147+1</f>
        <v>3</v>
      </c>
      <c r="R148" s="77"/>
      <c r="S148" s="150" t="s">
        <v>499</v>
      </c>
    </row>
    <row r="149" spans="1:19" s="29" customFormat="1">
      <c r="A149" s="155"/>
      <c r="B149" s="156" t="s">
        <v>15</v>
      </c>
      <c r="C149" s="112"/>
      <c r="D149" s="65" t="str">
        <f>IF(AND(COUNTIF(R177:R179,"A")&gt;2),"C",IF(COUNTIF(R177:R179,"A")&gt;0,"P"," "))</f>
        <v xml:space="preserve"> </v>
      </c>
      <c r="F149" s="48" t="s">
        <v>511</v>
      </c>
      <c r="G149" s="47">
        <v>1</v>
      </c>
      <c r="H149" s="77"/>
      <c r="I149" s="78" t="s">
        <v>560</v>
      </c>
      <c r="J149" s="30"/>
      <c r="K149" s="48" t="s">
        <v>561</v>
      </c>
      <c r="L149" s="43">
        <v>1</v>
      </c>
      <c r="M149" s="77"/>
      <c r="N149" s="78" t="s">
        <v>492</v>
      </c>
      <c r="O149" s="30"/>
      <c r="P149" s="157" t="s">
        <v>562</v>
      </c>
      <c r="Q149" s="47">
        <v>1</v>
      </c>
      <c r="R149" s="77"/>
      <c r="S149" s="78" t="s">
        <v>563</v>
      </c>
    </row>
    <row r="150" spans="1:19" s="29" customFormat="1">
      <c r="A150" s="155"/>
      <c r="B150" s="156" t="s">
        <v>564</v>
      </c>
      <c r="C150" s="112"/>
      <c r="D150" s="65" t="str">
        <f>IF(AND(COUNTIF(R180:R182,"A")&gt;2),"C",IF(COUNTIF(R180:R182,"A")&gt;0,"P"," "))</f>
        <v xml:space="preserve"> </v>
      </c>
      <c r="F150" s="148" t="s">
        <v>246</v>
      </c>
      <c r="G150" s="47">
        <f>G149+1</f>
        <v>2</v>
      </c>
      <c r="H150" s="77"/>
      <c r="I150" s="80" t="s">
        <v>565</v>
      </c>
      <c r="J150" s="30"/>
      <c r="K150" s="48" t="s">
        <v>148</v>
      </c>
      <c r="L150" s="47">
        <f>L149+1</f>
        <v>2</v>
      </c>
      <c r="M150" s="77"/>
      <c r="N150" s="80" t="s">
        <v>496</v>
      </c>
      <c r="O150" s="30"/>
      <c r="P150" s="158" t="s">
        <v>148</v>
      </c>
      <c r="Q150" s="47">
        <f>Q149+1</f>
        <v>2</v>
      </c>
      <c r="R150" s="77"/>
      <c r="S150" s="80" t="s">
        <v>496</v>
      </c>
    </row>
    <row r="151" spans="1:19" s="29" customFormat="1" ht="13.5" thickBot="1">
      <c r="A151" s="159"/>
      <c r="B151" s="160" t="s">
        <v>566</v>
      </c>
      <c r="C151" s="159"/>
      <c r="D151" s="161" t="str">
        <f>IF(AND(COUNTIF(R183:R185,"A")&gt;2),"C",IF(COUNTIF(R183:R185,"A")&gt;0,"P"," "))</f>
        <v xml:space="preserve"> </v>
      </c>
      <c r="F151" s="47" t="s">
        <v>148</v>
      </c>
      <c r="G151" s="47">
        <f>G150+1</f>
        <v>3</v>
      </c>
      <c r="H151" s="77"/>
      <c r="I151" s="150" t="s">
        <v>567</v>
      </c>
      <c r="J151" s="30"/>
      <c r="K151" s="47" t="s">
        <v>148</v>
      </c>
      <c r="L151" s="47">
        <f>L150+1</f>
        <v>3</v>
      </c>
      <c r="M151" s="77"/>
      <c r="N151" s="150" t="s">
        <v>520</v>
      </c>
      <c r="O151" s="30"/>
      <c r="P151" s="162" t="s">
        <v>148</v>
      </c>
      <c r="Q151" s="47">
        <f>Q150+1</f>
        <v>3</v>
      </c>
      <c r="R151" s="77"/>
      <c r="S151" s="150" t="s">
        <v>499</v>
      </c>
    </row>
    <row r="152" spans="1:19" s="29" customFormat="1" ht="13.5" thickBot="1">
      <c r="A152" s="28"/>
      <c r="B152" s="112"/>
      <c r="C152" s="112"/>
      <c r="F152" s="48" t="s">
        <v>516</v>
      </c>
      <c r="G152" s="43">
        <v>1</v>
      </c>
      <c r="H152" s="77"/>
      <c r="I152" s="78" t="s">
        <v>568</v>
      </c>
      <c r="J152" s="30"/>
      <c r="K152" s="48" t="s">
        <v>569</v>
      </c>
      <c r="L152" s="47">
        <v>1</v>
      </c>
      <c r="M152" s="77"/>
      <c r="N152" s="78" t="s">
        <v>570</v>
      </c>
      <c r="O152" s="30"/>
      <c r="P152" s="157" t="s">
        <v>571</v>
      </c>
      <c r="Q152" s="47">
        <v>1</v>
      </c>
      <c r="R152" s="77"/>
      <c r="S152" s="78" t="s">
        <v>492</v>
      </c>
    </row>
    <row r="153" spans="1:19" s="29" customFormat="1">
      <c r="A153" s="298" t="s">
        <v>572</v>
      </c>
      <c r="B153" s="299"/>
      <c r="C153" s="300"/>
      <c r="D153" s="63">
        <f>D154+D172+D182</f>
        <v>0</v>
      </c>
      <c r="F153" s="148" t="s">
        <v>273</v>
      </c>
      <c r="G153" s="47">
        <f>G152+1</f>
        <v>2</v>
      </c>
      <c r="H153" s="77"/>
      <c r="I153" s="80" t="s">
        <v>573</v>
      </c>
      <c r="J153" s="30"/>
      <c r="K153" s="48" t="s">
        <v>314</v>
      </c>
      <c r="L153" s="47">
        <f>L152+1</f>
        <v>2</v>
      </c>
      <c r="M153" s="77"/>
      <c r="N153" s="80" t="s">
        <v>574</v>
      </c>
      <c r="O153" s="30"/>
      <c r="P153" s="158" t="s">
        <v>148</v>
      </c>
      <c r="Q153" s="47">
        <f>Q152+1</f>
        <v>2</v>
      </c>
      <c r="R153" s="77"/>
      <c r="S153" s="80" t="s">
        <v>496</v>
      </c>
    </row>
    <row r="154" spans="1:19" s="29" customFormat="1">
      <c r="A154" s="163" t="s">
        <v>575</v>
      </c>
      <c r="B154" s="164"/>
      <c r="C154" s="165"/>
      <c r="D154" s="66">
        <f>COUNTIF(D155:D171,"C")</f>
        <v>0</v>
      </c>
      <c r="F154" s="48"/>
      <c r="G154" s="47">
        <f>G153+1</f>
        <v>3</v>
      </c>
      <c r="H154" s="77"/>
      <c r="I154" s="150" t="s">
        <v>576</v>
      </c>
      <c r="J154" s="30"/>
      <c r="K154" s="47" t="s">
        <v>148</v>
      </c>
      <c r="L154" s="47">
        <f>L153+1</f>
        <v>3</v>
      </c>
      <c r="M154" s="77"/>
      <c r="N154" s="150" t="s">
        <v>577</v>
      </c>
      <c r="O154" s="30"/>
      <c r="P154" s="162" t="s">
        <v>148</v>
      </c>
      <c r="Q154" s="47">
        <f>Q153+1</f>
        <v>3</v>
      </c>
      <c r="R154" s="77"/>
      <c r="S154" s="150" t="s">
        <v>499</v>
      </c>
    </row>
    <row r="155" spans="1:19" s="29" customFormat="1">
      <c r="A155" s="283" t="s">
        <v>491</v>
      </c>
      <c r="B155" s="284"/>
      <c r="C155" s="285"/>
      <c r="D155" s="66" t="str">
        <f>IF(AND(COUNTIF(M128:M130,"A")&gt;2),"C",IF(COUNTIF(M128:M130,"A")&gt;0,"P"," "))</f>
        <v xml:space="preserve"> </v>
      </c>
      <c r="F155" s="74" t="s">
        <v>519</v>
      </c>
      <c r="G155" s="43">
        <v>1</v>
      </c>
      <c r="H155" s="77"/>
      <c r="I155" s="78" t="s">
        <v>578</v>
      </c>
      <c r="J155" s="30"/>
      <c r="K155" s="48" t="s">
        <v>579</v>
      </c>
      <c r="L155" s="47">
        <v>1</v>
      </c>
      <c r="M155" s="77"/>
      <c r="N155" s="78" t="s">
        <v>553</v>
      </c>
      <c r="O155" s="30"/>
      <c r="P155" s="30"/>
      <c r="Q155" s="30"/>
      <c r="R155" s="30"/>
      <c r="S155" s="30"/>
    </row>
    <row r="156" spans="1:19" s="29" customFormat="1">
      <c r="A156" s="283" t="s">
        <v>502</v>
      </c>
      <c r="B156" s="284"/>
      <c r="C156" s="285"/>
      <c r="D156" s="66" t="str">
        <f>IF(AND(COUNTIF(M131:M133,"A")&gt;2),"C",IF(COUNTIF(M131:M133,"A")&gt;0,"P"," "))</f>
        <v xml:space="preserve"> </v>
      </c>
      <c r="F156" s="148" t="s">
        <v>256</v>
      </c>
      <c r="G156" s="47">
        <f>G155+1</f>
        <v>2</v>
      </c>
      <c r="H156" s="77"/>
      <c r="I156" s="80" t="s">
        <v>580</v>
      </c>
      <c r="J156" s="30"/>
      <c r="K156" s="48" t="s">
        <v>148</v>
      </c>
      <c r="L156" s="47">
        <f>L155+1</f>
        <v>2</v>
      </c>
      <c r="M156" s="77"/>
      <c r="N156" s="80" t="s">
        <v>496</v>
      </c>
    </row>
    <row r="157" spans="1:19" s="29" customFormat="1">
      <c r="A157" s="283" t="s">
        <v>513</v>
      </c>
      <c r="B157" s="284"/>
      <c r="C157" s="285"/>
      <c r="D157" s="66" t="str">
        <f>IF(AND(COUNTIF(M134:M136,"A")&gt;2),"C",IF(COUNTIF(M134:M136,"A")&gt;0,"P"," "))</f>
        <v xml:space="preserve"> </v>
      </c>
      <c r="F157" s="47" t="s">
        <v>148</v>
      </c>
      <c r="G157" s="47">
        <f>G156+1</f>
        <v>3</v>
      </c>
      <c r="H157" s="77"/>
      <c r="I157" s="150" t="s">
        <v>581</v>
      </c>
      <c r="J157" s="30"/>
      <c r="K157" s="47" t="s">
        <v>148</v>
      </c>
      <c r="L157" s="47">
        <f>L156+1</f>
        <v>3</v>
      </c>
      <c r="M157" s="77"/>
      <c r="N157" s="150" t="s">
        <v>582</v>
      </c>
    </row>
    <row r="158" spans="1:19" s="29" customFormat="1">
      <c r="A158" s="283" t="s">
        <v>523</v>
      </c>
      <c r="B158" s="284"/>
      <c r="C158" s="285"/>
      <c r="D158" s="66" t="str">
        <f>IF(AND(COUNTIF(M137:M139,"A")&gt;2),"C",IF(COUNTIF(M137:M139,"A")&gt;0,"P"," "))</f>
        <v xml:space="preserve"> </v>
      </c>
      <c r="F158" s="48" t="s">
        <v>583</v>
      </c>
      <c r="G158" s="47">
        <v>1</v>
      </c>
      <c r="H158" s="77"/>
      <c r="I158" s="78" t="s">
        <v>584</v>
      </c>
      <c r="J158" s="30"/>
      <c r="K158" s="48" t="s">
        <v>585</v>
      </c>
      <c r="L158" s="43">
        <v>1</v>
      </c>
      <c r="M158" s="77"/>
      <c r="N158" s="78" t="s">
        <v>586</v>
      </c>
      <c r="P158" s="33" t="s">
        <v>587</v>
      </c>
      <c r="Q158" s="34"/>
      <c r="R158" s="34"/>
      <c r="S158" s="35"/>
    </row>
    <row r="159" spans="1:19" s="29" customFormat="1">
      <c r="A159" s="296" t="s">
        <v>533</v>
      </c>
      <c r="B159" s="284"/>
      <c r="C159" s="285"/>
      <c r="D159" s="66" t="str">
        <f>IF(AND(COUNTIF(M140:M142,"A")&gt;2),"C",IF(COUNTIF(M140:M142,"A")&gt;0,"P"," "))</f>
        <v xml:space="preserve"> </v>
      </c>
      <c r="F159" s="48" t="s">
        <v>588</v>
      </c>
      <c r="G159" s="47">
        <f>G158+1</f>
        <v>2</v>
      </c>
      <c r="H159" s="77"/>
      <c r="I159" s="80" t="s">
        <v>589</v>
      </c>
      <c r="J159" s="30"/>
      <c r="K159" s="48" t="s">
        <v>590</v>
      </c>
      <c r="L159" s="47">
        <f>L158+1</f>
        <v>2</v>
      </c>
      <c r="M159" s="77"/>
      <c r="N159" s="80" t="s">
        <v>591</v>
      </c>
      <c r="P159" s="145" t="s">
        <v>200</v>
      </c>
      <c r="Q159" s="146"/>
      <c r="R159" s="146"/>
      <c r="S159" s="147"/>
    </row>
    <row r="160" spans="1:19" s="29" customFormat="1">
      <c r="A160" s="283" t="s">
        <v>541</v>
      </c>
      <c r="B160" s="284"/>
      <c r="C160" s="285"/>
      <c r="D160" s="66" t="str">
        <f>IF(AND(COUNTIF(M143:M145,"A")&gt;2),"C",IF(COUNTIF(M143:M145,"A")&gt;0,"P"," "))</f>
        <v xml:space="preserve"> </v>
      </c>
      <c r="F160" s="148" t="s">
        <v>241</v>
      </c>
      <c r="G160" s="47">
        <f>G159+1</f>
        <v>3</v>
      </c>
      <c r="H160" s="77"/>
      <c r="I160" s="150" t="s">
        <v>592</v>
      </c>
      <c r="J160" s="30"/>
      <c r="K160" s="47" t="s">
        <v>148</v>
      </c>
      <c r="L160" s="47">
        <f>L159+1</f>
        <v>3</v>
      </c>
      <c r="M160" s="77"/>
      <c r="N160" s="150" t="s">
        <v>593</v>
      </c>
      <c r="P160" s="123" t="s">
        <v>12</v>
      </c>
      <c r="Q160" s="43">
        <v>1</v>
      </c>
      <c r="R160" s="77"/>
      <c r="S160" s="78" t="s">
        <v>594</v>
      </c>
    </row>
    <row r="161" spans="1:19" s="29" customFormat="1">
      <c r="A161" s="295" t="s">
        <v>552</v>
      </c>
      <c r="B161" s="297"/>
      <c r="C161" s="285"/>
      <c r="D161" s="66" t="str">
        <f>IF(AND(COUNTIF(M146:M148,"A")&gt;2),"C",IF(COUNTIF(M146:M148,"A")&gt;0,"P"," "))</f>
        <v xml:space="preserve"> </v>
      </c>
      <c r="F161" s="74" t="s">
        <v>595</v>
      </c>
      <c r="G161" s="47">
        <v>1</v>
      </c>
      <c r="H161" s="77"/>
      <c r="I161" s="78" t="s">
        <v>596</v>
      </c>
      <c r="J161" s="30"/>
      <c r="K161" s="48" t="s">
        <v>16</v>
      </c>
      <c r="L161" s="43">
        <v>1</v>
      </c>
      <c r="M161" s="77"/>
      <c r="N161" s="78" t="s">
        <v>597</v>
      </c>
      <c r="P161" s="48" t="s">
        <v>148</v>
      </c>
      <c r="Q161" s="47">
        <f>Q160+1</f>
        <v>2</v>
      </c>
      <c r="R161" s="77"/>
      <c r="S161" s="80" t="s">
        <v>598</v>
      </c>
    </row>
    <row r="162" spans="1:19" s="29" customFormat="1">
      <c r="A162" s="283" t="s">
        <v>561</v>
      </c>
      <c r="B162" s="297"/>
      <c r="C162" s="285"/>
      <c r="D162" s="66" t="str">
        <f>IF(AND(COUNTIF(M149:M151,"A")&gt;2),"C",IF(COUNTIF(M149:M151,"A")&gt;0,"P"," "))</f>
        <v xml:space="preserve"> </v>
      </c>
      <c r="F162" s="48" t="s">
        <v>599</v>
      </c>
      <c r="G162" s="47">
        <f>G161+1</f>
        <v>2</v>
      </c>
      <c r="H162" s="77"/>
      <c r="I162" s="80" t="s">
        <v>600</v>
      </c>
      <c r="J162" s="30"/>
      <c r="K162" s="148" t="s">
        <v>140</v>
      </c>
      <c r="L162" s="47">
        <f>L161+1</f>
        <v>2</v>
      </c>
      <c r="M162" s="77"/>
      <c r="N162" s="80" t="s">
        <v>601</v>
      </c>
      <c r="P162" s="47" t="s">
        <v>148</v>
      </c>
      <c r="Q162" s="47">
        <f>Q161+1</f>
        <v>3</v>
      </c>
      <c r="R162" s="77"/>
      <c r="S162" s="150" t="s">
        <v>602</v>
      </c>
    </row>
    <row r="163" spans="1:19" s="29" customFormat="1">
      <c r="A163" s="283" t="s">
        <v>603</v>
      </c>
      <c r="B163" s="297"/>
      <c r="C163" s="285"/>
      <c r="D163" s="66" t="str">
        <f>IF(AND(COUNTIF(M152:M154,"A")&gt;2),"C",IF(COUNTIF(M152:M154,"A")&gt;0,"P"," "))</f>
        <v xml:space="preserve"> </v>
      </c>
      <c r="F163" s="148" t="s">
        <v>246</v>
      </c>
      <c r="G163" s="47">
        <f>G162+1</f>
        <v>3</v>
      </c>
      <c r="H163" s="77"/>
      <c r="I163" s="150" t="s">
        <v>560</v>
      </c>
      <c r="J163" s="30"/>
      <c r="K163" s="47" t="s">
        <v>148</v>
      </c>
      <c r="L163" s="47">
        <f>L162+1</f>
        <v>3</v>
      </c>
      <c r="M163" s="77"/>
      <c r="N163" s="150" t="s">
        <v>604</v>
      </c>
      <c r="P163" s="48" t="s">
        <v>605</v>
      </c>
      <c r="Q163" s="47">
        <v>1</v>
      </c>
      <c r="R163" s="77"/>
      <c r="S163" s="78" t="s">
        <v>594</v>
      </c>
    </row>
    <row r="164" spans="1:19" s="29" customFormat="1">
      <c r="A164" s="283" t="s">
        <v>579</v>
      </c>
      <c r="B164" s="297"/>
      <c r="C164" s="285"/>
      <c r="D164" s="66" t="str">
        <f>IF(AND(COUNTIF(M155:M157,"A")&gt;2),"C",IF(COUNTIF(M155:M157,"A")&gt;0,"P"," "))</f>
        <v xml:space="preserve"> </v>
      </c>
      <c r="F164" s="74" t="s">
        <v>529</v>
      </c>
      <c r="G164" s="47">
        <v>1</v>
      </c>
      <c r="H164" s="77"/>
      <c r="I164" s="78" t="s">
        <v>606</v>
      </c>
      <c r="J164" s="30"/>
      <c r="K164" s="48" t="s">
        <v>607</v>
      </c>
      <c r="L164" s="47">
        <v>1</v>
      </c>
      <c r="M164" s="77"/>
      <c r="N164" s="78" t="s">
        <v>492</v>
      </c>
      <c r="P164" s="48" t="s">
        <v>608</v>
      </c>
      <c r="Q164" s="47">
        <f>Q163+1</f>
        <v>2</v>
      </c>
      <c r="R164" s="77"/>
      <c r="S164" s="80" t="s">
        <v>598</v>
      </c>
    </row>
    <row r="165" spans="1:19" s="29" customFormat="1">
      <c r="A165" s="283" t="s">
        <v>609</v>
      </c>
      <c r="B165" s="297"/>
      <c r="C165" s="285"/>
      <c r="D165" s="66" t="str">
        <f>IF(AND(COUNTIF(M158:M160,"A")&gt;2),"C",IF(COUNTIF(M158:M160,"A")&gt;0,"P"," "))</f>
        <v xml:space="preserve"> </v>
      </c>
      <c r="F165" s="148" t="s">
        <v>248</v>
      </c>
      <c r="G165" s="47">
        <f>G164+1</f>
        <v>2</v>
      </c>
      <c r="H165" s="77"/>
      <c r="I165" s="80" t="s">
        <v>610</v>
      </c>
      <c r="J165" s="30"/>
      <c r="K165" s="48" t="s">
        <v>148</v>
      </c>
      <c r="L165" s="47">
        <f>L164+1</f>
        <v>2</v>
      </c>
      <c r="M165" s="77"/>
      <c r="N165" s="80" t="s">
        <v>496</v>
      </c>
      <c r="P165" s="47" t="s">
        <v>148</v>
      </c>
      <c r="Q165" s="47">
        <f>Q164+1</f>
        <v>3</v>
      </c>
      <c r="R165" s="77"/>
      <c r="S165" s="150" t="s">
        <v>602</v>
      </c>
    </row>
    <row r="166" spans="1:19" s="29" customFormat="1">
      <c r="A166" s="283" t="s">
        <v>16</v>
      </c>
      <c r="B166" s="297"/>
      <c r="C166" s="285"/>
      <c r="D166" s="65" t="str">
        <f>IF(AND(COUNTIF(M161:M163,"A")&gt;2),"C",IF(COUNTIF(M161:M163,"A")&gt;0,"P"," "))</f>
        <v xml:space="preserve"> </v>
      </c>
      <c r="F166" s="166" t="s">
        <v>241</v>
      </c>
      <c r="G166" s="47">
        <f>G165+1</f>
        <v>3</v>
      </c>
      <c r="H166" s="77"/>
      <c r="I166" s="150" t="s">
        <v>611</v>
      </c>
      <c r="J166" s="30"/>
      <c r="K166" s="47" t="s">
        <v>148</v>
      </c>
      <c r="L166" s="47">
        <f>L165+1</f>
        <v>3</v>
      </c>
      <c r="M166" s="77"/>
      <c r="N166" s="150" t="s">
        <v>499</v>
      </c>
      <c r="P166" s="248" t="s">
        <v>612</v>
      </c>
      <c r="Q166" s="248"/>
      <c r="R166" s="248"/>
      <c r="S166" s="248"/>
    </row>
    <row r="167" spans="1:19" s="29" customFormat="1">
      <c r="A167" s="283" t="s">
        <v>607</v>
      </c>
      <c r="B167" s="297"/>
      <c r="C167" s="285"/>
      <c r="D167" s="66" t="str">
        <f>IF(AND(COUNTIF(M164:M166,"A")&gt;2),"C",IF(COUNTIF(M164:M166,"A")&gt;0,"P"," "))</f>
        <v xml:space="preserve"> </v>
      </c>
      <c r="F167" s="48" t="s">
        <v>347</v>
      </c>
      <c r="G167" s="47">
        <v>1</v>
      </c>
      <c r="H167" s="77"/>
      <c r="I167" s="78" t="s">
        <v>613</v>
      </c>
      <c r="J167" s="30"/>
      <c r="K167" s="48" t="s">
        <v>614</v>
      </c>
      <c r="L167" s="47">
        <v>1</v>
      </c>
      <c r="M167" s="77"/>
      <c r="N167" s="78" t="s">
        <v>492</v>
      </c>
    </row>
    <row r="168" spans="1:19" s="29" customFormat="1">
      <c r="A168" s="283" t="s">
        <v>614</v>
      </c>
      <c r="B168" s="284"/>
      <c r="C168" s="285"/>
      <c r="D168" s="66" t="str">
        <f>IF(AND(COUNTIF(M167:M169,"A")&gt;2),"C",IF(COUNTIF(M167:M169,"A")&gt;0,"P"," "))</f>
        <v xml:space="preserve"> </v>
      </c>
      <c r="F168" s="148" t="s">
        <v>244</v>
      </c>
      <c r="G168" s="47">
        <f>G167+1</f>
        <v>2</v>
      </c>
      <c r="H168" s="77"/>
      <c r="I168" s="80" t="s">
        <v>615</v>
      </c>
      <c r="J168" s="30"/>
      <c r="K168" s="48" t="s">
        <v>148</v>
      </c>
      <c r="L168" s="47">
        <f>L167+1</f>
        <v>2</v>
      </c>
      <c r="M168" s="77"/>
      <c r="N168" s="80" t="s">
        <v>496</v>
      </c>
    </row>
    <row r="169" spans="1:19" s="29" customFormat="1">
      <c r="A169" s="167"/>
      <c r="B169" s="168" t="s">
        <v>616</v>
      </c>
      <c r="C169" s="169"/>
      <c r="D169" s="66" t="str">
        <f>IF(AND(COUNTIF(M170:M172,"A")&gt;2),"C",IF(COUNTIF(M170:M172,"A")&gt;0,"P"," "))</f>
        <v xml:space="preserve"> </v>
      </c>
      <c r="F169" s="47" t="s">
        <v>148</v>
      </c>
      <c r="G169" s="47">
        <f>G168+1</f>
        <v>3</v>
      </c>
      <c r="H169" s="77"/>
      <c r="I169" s="150" t="s">
        <v>617</v>
      </c>
      <c r="J169" s="30"/>
      <c r="K169" s="47" t="s">
        <v>148</v>
      </c>
      <c r="L169" s="47">
        <f>L168+1</f>
        <v>3</v>
      </c>
      <c r="M169" s="77"/>
      <c r="N169" s="150" t="s">
        <v>499</v>
      </c>
    </row>
    <row r="170" spans="1:19" s="29" customFormat="1">
      <c r="A170" s="167"/>
      <c r="B170" s="168" t="s">
        <v>618</v>
      </c>
      <c r="C170" s="169"/>
      <c r="D170" s="66" t="str">
        <f>IF(AND(COUNTIF(M173:M175,"A")&gt;2),"C",IF(COUNTIF(M173:M175,"A")&gt;0,"P"," "))</f>
        <v xml:space="preserve"> </v>
      </c>
      <c r="F170" s="48" t="s">
        <v>535</v>
      </c>
      <c r="G170" s="43">
        <v>1</v>
      </c>
      <c r="H170" s="77"/>
      <c r="I170" s="78" t="s">
        <v>619</v>
      </c>
      <c r="J170" s="30"/>
      <c r="K170" s="170" t="s">
        <v>616</v>
      </c>
      <c r="L170" s="76">
        <v>1</v>
      </c>
      <c r="M170" s="77"/>
      <c r="N170" s="78" t="s">
        <v>503</v>
      </c>
    </row>
    <row r="171" spans="1:19" s="29" customFormat="1">
      <c r="A171" s="171"/>
      <c r="B171" s="172" t="s">
        <v>620</v>
      </c>
      <c r="C171" s="173"/>
      <c r="D171" s="66" t="str">
        <f>IF(AND(COUNTIF(M176:M178,"A")&gt;2),"C",IF(COUNTIF(M176:M178,"A")&gt;0,"P"," "))</f>
        <v xml:space="preserve"> </v>
      </c>
      <c r="F171" s="148" t="s">
        <v>267</v>
      </c>
      <c r="G171" s="47">
        <f>G170+1</f>
        <v>2</v>
      </c>
      <c r="H171" s="77"/>
      <c r="I171" s="80" t="s">
        <v>621</v>
      </c>
      <c r="J171" s="30"/>
      <c r="K171" s="158" t="s">
        <v>148</v>
      </c>
      <c r="L171" s="47">
        <f>L170+1</f>
        <v>2</v>
      </c>
      <c r="M171" s="77"/>
      <c r="N171" s="80" t="s">
        <v>622</v>
      </c>
    </row>
    <row r="172" spans="1:19" s="29" customFormat="1">
      <c r="A172" s="163" t="s">
        <v>623</v>
      </c>
      <c r="B172" s="164"/>
      <c r="C172" s="165"/>
      <c r="D172" s="65">
        <f>COUNTIF(D173:D181,"C")</f>
        <v>0</v>
      </c>
      <c r="F172" s="47" t="s">
        <v>148</v>
      </c>
      <c r="G172" s="47">
        <f>G171+1</f>
        <v>3</v>
      </c>
      <c r="H172" s="77"/>
      <c r="I172" s="150" t="s">
        <v>624</v>
      </c>
      <c r="J172" s="30"/>
      <c r="K172" s="162" t="s">
        <v>148</v>
      </c>
      <c r="L172" s="47">
        <f>L171+1</f>
        <v>3</v>
      </c>
      <c r="M172" s="77"/>
      <c r="N172" s="150" t="s">
        <v>625</v>
      </c>
    </row>
    <row r="173" spans="1:19" s="29" customFormat="1">
      <c r="A173" s="283" t="s">
        <v>493</v>
      </c>
      <c r="B173" s="297"/>
      <c r="C173" s="285"/>
      <c r="D173" s="66" t="str">
        <f>IF(AND(COUNTIF(R128:R130,"A")&gt;2),"C",IF(COUNTIF(R128:R130,"A")&gt;0,"P"," "))</f>
        <v xml:space="preserve"> </v>
      </c>
      <c r="F173" s="48" t="s">
        <v>13</v>
      </c>
      <c r="G173" s="47">
        <v>1</v>
      </c>
      <c r="H173" s="77"/>
      <c r="I173" s="78" t="s">
        <v>626</v>
      </c>
      <c r="J173" s="30"/>
      <c r="K173" s="170" t="s">
        <v>627</v>
      </c>
      <c r="L173" s="76">
        <v>1</v>
      </c>
      <c r="M173" s="77"/>
      <c r="N173" s="78" t="s">
        <v>628</v>
      </c>
    </row>
    <row r="174" spans="1:19" s="29" customFormat="1">
      <c r="A174" s="283" t="s">
        <v>504</v>
      </c>
      <c r="B174" s="297"/>
      <c r="C174" s="285"/>
      <c r="D174" s="66" t="str">
        <f>IF(AND(COUNTIF(R131:R133,"A")&gt;2),"C",IF(COUNTIF(R131:R133,"A")&gt;0,"P"," "))</f>
        <v xml:space="preserve"> </v>
      </c>
      <c r="F174" s="148" t="s">
        <v>267</v>
      </c>
      <c r="G174" s="47">
        <f>G173+1</f>
        <v>2</v>
      </c>
      <c r="H174" s="77"/>
      <c r="I174" s="80" t="s">
        <v>629</v>
      </c>
      <c r="J174" s="30"/>
      <c r="K174" s="157" t="s">
        <v>630</v>
      </c>
      <c r="L174" s="47">
        <f>L173+1</f>
        <v>2</v>
      </c>
      <c r="M174" s="77"/>
      <c r="N174" s="80" t="s">
        <v>631</v>
      </c>
      <c r="P174" s="170" t="s">
        <v>557</v>
      </c>
      <c r="Q174" s="76">
        <v>1</v>
      </c>
      <c r="R174" s="77"/>
      <c r="S174" s="78" t="s">
        <v>632</v>
      </c>
    </row>
    <row r="175" spans="1:19" s="29" customFormat="1">
      <c r="A175" s="295" t="s">
        <v>515</v>
      </c>
      <c r="B175" s="297"/>
      <c r="C175" s="285"/>
      <c r="D175" s="66" t="str">
        <f>IF(AND(COUNTIF(R134:R136,"A")&gt;2),"C",IF(COUNTIF(R134:R136,"A")&gt;0,"P"," "))</f>
        <v xml:space="preserve"> </v>
      </c>
      <c r="F175" s="47" t="s">
        <v>148</v>
      </c>
      <c r="G175" s="47">
        <f>G174+1</f>
        <v>3</v>
      </c>
      <c r="H175" s="77"/>
      <c r="I175" s="150" t="s">
        <v>633</v>
      </c>
      <c r="J175" s="30"/>
      <c r="K175" s="162" t="s">
        <v>148</v>
      </c>
      <c r="L175" s="47">
        <f>L174+1</f>
        <v>3</v>
      </c>
      <c r="M175" s="77"/>
      <c r="N175" s="150" t="s">
        <v>634</v>
      </c>
      <c r="P175" s="157"/>
      <c r="Q175" s="47">
        <f>Q174+1</f>
        <v>2</v>
      </c>
      <c r="R175" s="77"/>
      <c r="S175" s="80" t="s">
        <v>635</v>
      </c>
    </row>
    <row r="176" spans="1:19" s="29" customFormat="1">
      <c r="A176" s="283" t="s">
        <v>525</v>
      </c>
      <c r="B176" s="297"/>
      <c r="C176" s="285"/>
      <c r="D176" s="66" t="str">
        <f>IF(AND(COUNTIF(R137:R139,"A")&gt;2),"C",IF(COUNTIF(R137:R139,"A")&gt;0,"P"," "))</f>
        <v xml:space="preserve"> </v>
      </c>
      <c r="F176" s="48" t="s">
        <v>636</v>
      </c>
      <c r="G176" s="47">
        <v>1</v>
      </c>
      <c r="H176" s="77"/>
      <c r="I176" s="78" t="s">
        <v>637</v>
      </c>
      <c r="J176" s="30"/>
      <c r="K176" s="170" t="s">
        <v>620</v>
      </c>
      <c r="L176" s="76">
        <v>1</v>
      </c>
      <c r="M176" s="77"/>
      <c r="N176" s="78" t="s">
        <v>638</v>
      </c>
      <c r="P176" s="162" t="s">
        <v>148</v>
      </c>
      <c r="Q176" s="47">
        <f>Q175+1</f>
        <v>3</v>
      </c>
      <c r="R176" s="77"/>
      <c r="S176" s="150" t="s">
        <v>639</v>
      </c>
    </row>
    <row r="177" spans="1:19" s="29" customFormat="1">
      <c r="A177" s="283" t="s">
        <v>534</v>
      </c>
      <c r="B177" s="297"/>
      <c r="C177" s="285"/>
      <c r="D177" s="66" t="str">
        <f>IF(AND(COUNTIF(R140:R142,"A")&gt;2),"C",IF(COUNTIF(R140:R142,"A")&gt;0,"P"," "))</f>
        <v xml:space="preserve"> </v>
      </c>
      <c r="F177" s="48" t="s">
        <v>640</v>
      </c>
      <c r="G177" s="47">
        <f>G176+1</f>
        <v>2</v>
      </c>
      <c r="H177" s="77"/>
      <c r="I177" s="80" t="s">
        <v>641</v>
      </c>
      <c r="J177" s="30"/>
      <c r="K177" s="158" t="s">
        <v>148</v>
      </c>
      <c r="L177" s="47">
        <f>L176+1</f>
        <v>2</v>
      </c>
      <c r="M177" s="77"/>
      <c r="N177" s="80" t="s">
        <v>642</v>
      </c>
      <c r="P177" s="170" t="s">
        <v>15</v>
      </c>
      <c r="Q177" s="76">
        <v>1</v>
      </c>
      <c r="R177" s="77"/>
      <c r="S177" s="78" t="s">
        <v>643</v>
      </c>
    </row>
    <row r="178" spans="1:19" s="29" customFormat="1">
      <c r="A178" s="283" t="s">
        <v>543</v>
      </c>
      <c r="B178" s="297"/>
      <c r="C178" s="285"/>
      <c r="D178" s="66" t="str">
        <f>IF(AND(COUNTIF(R143:R145,"A")&gt;2),"C",IF(COUNTIF(R143:R145,"A")&gt;0,"P"," "))</f>
        <v xml:space="preserve"> </v>
      </c>
      <c r="F178" s="166" t="s">
        <v>67</v>
      </c>
      <c r="G178" s="47">
        <f>G177+1</f>
        <v>3</v>
      </c>
      <c r="H178" s="77"/>
      <c r="I178" s="150" t="s">
        <v>644</v>
      </c>
      <c r="J178" s="30"/>
      <c r="K178" s="162" t="s">
        <v>148</v>
      </c>
      <c r="L178" s="47">
        <f>L177+1</f>
        <v>3</v>
      </c>
      <c r="M178" s="77"/>
      <c r="N178" s="150" t="s">
        <v>496</v>
      </c>
      <c r="P178" s="157"/>
      <c r="Q178" s="47">
        <f>Q177+1</f>
        <v>2</v>
      </c>
      <c r="R178" s="77"/>
      <c r="S178" s="80" t="s">
        <v>645</v>
      </c>
    </row>
    <row r="179" spans="1:19" s="29" customFormat="1">
      <c r="A179" s="296" t="s">
        <v>554</v>
      </c>
      <c r="B179" s="284"/>
      <c r="C179" s="285"/>
      <c r="D179" s="65" t="str">
        <f>IF(AND(COUNTIF(R146:R148,"A")&gt;2),"C",IF(COUNTIF(R146:R148,"A")&gt;0,"P"," "))</f>
        <v xml:space="preserve"> </v>
      </c>
      <c r="F179" s="174"/>
      <c r="G179" s="113"/>
      <c r="H179" s="175"/>
      <c r="I179" s="176"/>
      <c r="J179" s="177"/>
      <c r="K179" s="178"/>
      <c r="L179" s="113"/>
      <c r="M179" s="175"/>
      <c r="N179" s="176"/>
      <c r="P179" s="162" t="s">
        <v>148</v>
      </c>
      <c r="Q179" s="47">
        <f>Q178+1</f>
        <v>3</v>
      </c>
      <c r="R179" s="77"/>
      <c r="S179" s="150" t="s">
        <v>646</v>
      </c>
    </row>
    <row r="180" spans="1:19" s="29" customFormat="1" ht="12.75" customHeight="1">
      <c r="A180" s="167"/>
      <c r="B180" s="168" t="s">
        <v>562</v>
      </c>
      <c r="C180" s="169"/>
      <c r="D180" s="65" t="str">
        <f>IF(AND(COUNTIF(R149:R151,"A")&gt;2),"C",IF(COUNTIF(R149:R151,"A")&gt;0,"P"," "))</f>
        <v xml:space="preserve"> </v>
      </c>
      <c r="F180" s="170" t="s">
        <v>647</v>
      </c>
      <c r="G180" s="76">
        <v>1</v>
      </c>
      <c r="H180" s="77"/>
      <c r="I180" s="78" t="s">
        <v>648</v>
      </c>
      <c r="J180" s="179"/>
      <c r="K180" s="170" t="s">
        <v>649</v>
      </c>
      <c r="L180" s="76">
        <v>1</v>
      </c>
      <c r="M180" s="77"/>
      <c r="N180" s="78" t="s">
        <v>650</v>
      </c>
      <c r="P180" s="170" t="s">
        <v>651</v>
      </c>
      <c r="Q180" s="76">
        <v>1</v>
      </c>
      <c r="R180" s="77"/>
      <c r="S180" s="78" t="s">
        <v>652</v>
      </c>
    </row>
    <row r="181" spans="1:19" s="29" customFormat="1">
      <c r="A181" s="171"/>
      <c r="B181" s="172" t="s">
        <v>571</v>
      </c>
      <c r="C181" s="173"/>
      <c r="D181" s="65" t="str">
        <f>IF(AND(COUNTIF(R152:R154,"A")&gt;2),"C",IF(COUNTIF(R152:R154,"A")&gt;0,"P"," "))</f>
        <v xml:space="preserve"> </v>
      </c>
      <c r="F181" s="157" t="s">
        <v>653</v>
      </c>
      <c r="G181" s="47">
        <f>G180+1</f>
        <v>2</v>
      </c>
      <c r="H181" s="77"/>
      <c r="I181" s="80" t="s">
        <v>654</v>
      </c>
      <c r="J181" s="180"/>
      <c r="K181" s="157"/>
      <c r="L181" s="47">
        <f>L180+1</f>
        <v>2</v>
      </c>
      <c r="M181" s="77"/>
      <c r="N181" s="80" t="s">
        <v>655</v>
      </c>
      <c r="P181" s="157" t="s">
        <v>656</v>
      </c>
      <c r="Q181" s="47">
        <f>Q180+1</f>
        <v>2</v>
      </c>
      <c r="R181" s="77"/>
      <c r="S181" s="80" t="s">
        <v>657</v>
      </c>
    </row>
    <row r="182" spans="1:19" s="29" customFormat="1">
      <c r="A182" s="181" t="s">
        <v>658</v>
      </c>
      <c r="B182" s="182"/>
      <c r="C182" s="183"/>
      <c r="D182" s="65">
        <f>COUNTIF(D183:D184,"C")</f>
        <v>0</v>
      </c>
      <c r="F182" s="162" t="s">
        <v>148</v>
      </c>
      <c r="G182" s="47">
        <f>G181+1</f>
        <v>3</v>
      </c>
      <c r="H182" s="77"/>
      <c r="I182" s="150" t="s">
        <v>659</v>
      </c>
      <c r="J182" s="180"/>
      <c r="K182" s="162" t="s">
        <v>148</v>
      </c>
      <c r="L182" s="47">
        <f>L181+1</f>
        <v>3</v>
      </c>
      <c r="M182" s="77"/>
      <c r="N182" s="150" t="s">
        <v>660</v>
      </c>
      <c r="P182" s="162" t="s">
        <v>148</v>
      </c>
      <c r="Q182" s="47">
        <f>Q181+1</f>
        <v>3</v>
      </c>
      <c r="R182" s="77"/>
      <c r="S182" s="150" t="s">
        <v>661</v>
      </c>
    </row>
    <row r="183" spans="1:19" s="29" customFormat="1">
      <c r="A183" s="64"/>
      <c r="B183" s="64"/>
      <c r="C183" s="169" t="s">
        <v>12</v>
      </c>
      <c r="D183" s="66" t="str">
        <f>IF(AND(COUNTIF(R160:R162,"A")&gt;2),"C",IF(COUNTIF(R160:R162,"A")&gt;0,"P"," "))</f>
        <v xml:space="preserve"> </v>
      </c>
      <c r="F183" s="170" t="s">
        <v>548</v>
      </c>
      <c r="G183" s="76">
        <v>1</v>
      </c>
      <c r="H183" s="77"/>
      <c r="I183" s="78" t="s">
        <v>662</v>
      </c>
      <c r="K183" s="170" t="s">
        <v>555</v>
      </c>
      <c r="L183" s="76">
        <v>1</v>
      </c>
      <c r="M183" s="77"/>
      <c r="N183" s="78" t="s">
        <v>663</v>
      </c>
      <c r="P183" s="170" t="s">
        <v>566</v>
      </c>
      <c r="Q183" s="76">
        <v>1</v>
      </c>
      <c r="R183" s="77"/>
      <c r="S183" s="78" t="s">
        <v>664</v>
      </c>
    </row>
    <row r="184" spans="1:19" s="29" customFormat="1" ht="13.5" thickBot="1">
      <c r="A184" s="184"/>
      <c r="B184" s="184"/>
      <c r="C184" s="185" t="s">
        <v>665</v>
      </c>
      <c r="D184" s="161" t="str">
        <f>IF(AND(COUNTIF(R163:R165,"A")&gt;2),"C",IF(COUNTIF(R163:R165,"A")&gt;0,"P"," "))</f>
        <v xml:space="preserve"> </v>
      </c>
      <c r="F184" s="157"/>
      <c r="G184" s="47">
        <f>G183+1</f>
        <v>2</v>
      </c>
      <c r="H184" s="77"/>
      <c r="I184" s="80" t="s">
        <v>666</v>
      </c>
      <c r="K184" s="157"/>
      <c r="L184" s="47">
        <f>L183+1</f>
        <v>2</v>
      </c>
      <c r="M184" s="77"/>
      <c r="N184" s="80" t="s">
        <v>667</v>
      </c>
      <c r="P184" s="157"/>
      <c r="Q184" s="47">
        <f>Q183+1</f>
        <v>2</v>
      </c>
      <c r="R184" s="77"/>
      <c r="S184" s="80" t="s">
        <v>668</v>
      </c>
    </row>
    <row r="185" spans="1:19" s="29" customFormat="1">
      <c r="A185" s="28"/>
      <c r="B185" s="112"/>
      <c r="C185" s="112"/>
      <c r="F185" s="162" t="s">
        <v>148</v>
      </c>
      <c r="G185" s="47">
        <f>G184+1</f>
        <v>3</v>
      </c>
      <c r="H185" s="77"/>
      <c r="I185" s="150" t="s">
        <v>669</v>
      </c>
      <c r="K185" s="162" t="s">
        <v>148</v>
      </c>
      <c r="L185" s="47">
        <f>L184+1</f>
        <v>3</v>
      </c>
      <c r="M185" s="77"/>
      <c r="N185" s="150" t="s">
        <v>670</v>
      </c>
      <c r="P185" s="162" t="s">
        <v>148</v>
      </c>
      <c r="Q185" s="47">
        <f>Q184+1</f>
        <v>3</v>
      </c>
      <c r="R185" s="77"/>
      <c r="S185" s="150" t="s">
        <v>671</v>
      </c>
    </row>
    <row r="186" spans="1:19" s="29" customFormat="1">
      <c r="A186" s="28"/>
      <c r="B186" s="112"/>
      <c r="C186" s="112"/>
      <c r="H186" s="29" t="s">
        <v>148</v>
      </c>
    </row>
    <row r="187" spans="1:19" s="29" customFormat="1">
      <c r="A187" s="28"/>
      <c r="B187" s="112"/>
      <c r="C187" s="112"/>
      <c r="H187" s="29" t="s">
        <v>148</v>
      </c>
    </row>
  </sheetData>
  <sheetProtection password="E5B6" sheet="1" objects="1" scenarios="1" formatCells="0" formatColumns="0" formatRows="0" insertColumns="0" insertRows="0"/>
  <mergeCells count="92">
    <mergeCell ref="A179:C179"/>
    <mergeCell ref="A165:C165"/>
    <mergeCell ref="A166:C166"/>
    <mergeCell ref="P166:S166"/>
    <mergeCell ref="A167:C167"/>
    <mergeCell ref="A168:C168"/>
    <mergeCell ref="A173:C173"/>
    <mergeCell ref="A174:C174"/>
    <mergeCell ref="A175:C175"/>
    <mergeCell ref="A176:C176"/>
    <mergeCell ref="A177:C177"/>
    <mergeCell ref="A178:C178"/>
    <mergeCell ref="A164:C164"/>
    <mergeCell ref="A143:C143"/>
    <mergeCell ref="A153:C153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42:C142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P66:S66"/>
    <mergeCell ref="A125:D125"/>
    <mergeCell ref="A127:C127"/>
    <mergeCell ref="A128:C128"/>
    <mergeCell ref="A129:C129"/>
    <mergeCell ref="K66:N66"/>
    <mergeCell ref="A130:C130"/>
    <mergeCell ref="A42:D43"/>
    <mergeCell ref="A45:D46"/>
    <mergeCell ref="A64:D64"/>
    <mergeCell ref="F65:I65"/>
    <mergeCell ref="F66:I6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7:C17"/>
    <mergeCell ref="B18:C18"/>
    <mergeCell ref="B19:C19"/>
    <mergeCell ref="F19:I19"/>
    <mergeCell ref="B20:C20"/>
    <mergeCell ref="B21:C21"/>
    <mergeCell ref="B22:C22"/>
    <mergeCell ref="B23:C23"/>
    <mergeCell ref="B24:C24"/>
    <mergeCell ref="B25:C25"/>
    <mergeCell ref="B26:C26"/>
    <mergeCell ref="B16:C16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D13"/>
    <mergeCell ref="B15:C15"/>
    <mergeCell ref="A1:D1"/>
    <mergeCell ref="A2:C2"/>
    <mergeCell ref="F2:I2"/>
    <mergeCell ref="P2:S2"/>
    <mergeCell ref="A3:C3"/>
    <mergeCell ref="F3:I3"/>
    <mergeCell ref="K3:N3"/>
    <mergeCell ref="P3:S3"/>
  </mergeCells>
  <printOptions horizontalCentered="1"/>
  <pageMargins left="0.25" right="0.25" top="0.75" bottom="0.25" header="0.6" footer="0"/>
  <pageSetup scale="60" fitToHeight="0" orientation="landscape" horizontalDpi="4294967292" verticalDpi="4294967292" r:id="rId1"/>
  <headerFooter alignWithMargins="0">
    <oddFooter>&amp;R&amp;"Geneva,Bold"&amp;12Date Printed &amp;D</oddFooter>
  </headerFooter>
  <rowBreaks count="2" manualBreakCount="2">
    <brk id="63" max="18" man="1"/>
    <brk id="1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zoomScale="90" zoomScaleNormal="90" workbookViewId="0">
      <selection sqref="A1:B1"/>
    </sheetView>
  </sheetViews>
  <sheetFormatPr defaultRowHeight="15"/>
  <cols>
    <col min="1" max="1" width="50" customWidth="1"/>
    <col min="2" max="2" width="35" bestFit="1" customWidth="1"/>
    <col min="3" max="3" width="30.42578125" bestFit="1" customWidth="1"/>
  </cols>
  <sheetData>
    <row r="1" spans="1:2" ht="21">
      <c r="A1" s="214" t="s">
        <v>22</v>
      </c>
      <c r="B1" s="214"/>
    </row>
    <row r="3" spans="1:2">
      <c r="A3" s="20" t="s">
        <v>23</v>
      </c>
    </row>
    <row r="4" spans="1:2">
      <c r="A4" t="s">
        <v>24</v>
      </c>
      <c r="B4" s="21"/>
    </row>
    <row r="5" spans="1:2">
      <c r="A5" t="s">
        <v>25</v>
      </c>
    </row>
    <row r="6" spans="1:2">
      <c r="A6" t="s">
        <v>26</v>
      </c>
    </row>
    <row r="8" spans="1:2">
      <c r="B8" t="s">
        <v>27</v>
      </c>
    </row>
    <row r="9" spans="1:2">
      <c r="A9" s="20" t="s">
        <v>28</v>
      </c>
      <c r="B9" s="20" t="s">
        <v>29</v>
      </c>
    </row>
    <row r="10" spans="1:2">
      <c r="A10" t="s">
        <v>30</v>
      </c>
      <c r="B10" t="s">
        <v>31</v>
      </c>
    </row>
    <row r="11" spans="1:2">
      <c r="A11" t="s">
        <v>32</v>
      </c>
      <c r="B11" t="s">
        <v>33</v>
      </c>
    </row>
    <row r="12" spans="1:2">
      <c r="A12" t="s">
        <v>34</v>
      </c>
      <c r="B12" t="s">
        <v>35</v>
      </c>
    </row>
    <row r="13" spans="1:2">
      <c r="A13" t="s">
        <v>36</v>
      </c>
      <c r="B13" t="s">
        <v>36</v>
      </c>
    </row>
    <row r="14" spans="1:2">
      <c r="A14" t="s">
        <v>37</v>
      </c>
      <c r="B14" t="s">
        <v>38</v>
      </c>
    </row>
    <row r="15" spans="1:2">
      <c r="A15" t="s">
        <v>39</v>
      </c>
      <c r="B15" t="s">
        <v>40</v>
      </c>
    </row>
    <row r="16" spans="1:2">
      <c r="A16" t="s">
        <v>41</v>
      </c>
      <c r="B16" t="s">
        <v>42</v>
      </c>
    </row>
    <row r="17" spans="1:2">
      <c r="A17" t="s">
        <v>43</v>
      </c>
    </row>
    <row r="20" spans="1:2">
      <c r="A20" s="20" t="s">
        <v>44</v>
      </c>
    </row>
    <row r="21" spans="1:2">
      <c r="A21" t="s">
        <v>45</v>
      </c>
      <c r="B21" s="22" t="s">
        <v>46</v>
      </c>
    </row>
    <row r="22" spans="1:2">
      <c r="A22" t="s">
        <v>47</v>
      </c>
      <c r="B22" s="22" t="s">
        <v>48</v>
      </c>
    </row>
    <row r="23" spans="1:2">
      <c r="B23" s="22" t="s">
        <v>49</v>
      </c>
    </row>
    <row r="24" spans="1:2">
      <c r="A24" t="s">
        <v>50</v>
      </c>
      <c r="B24" s="22" t="s">
        <v>51</v>
      </c>
    </row>
    <row r="25" spans="1:2">
      <c r="A25" t="s">
        <v>52</v>
      </c>
      <c r="B25" s="22" t="s">
        <v>53</v>
      </c>
    </row>
    <row r="26" spans="1:2">
      <c r="A26" t="s">
        <v>54</v>
      </c>
      <c r="B26" s="22" t="s">
        <v>55</v>
      </c>
    </row>
    <row r="27" spans="1:2">
      <c r="A27" t="s">
        <v>56</v>
      </c>
      <c r="B27" s="22" t="s">
        <v>57</v>
      </c>
    </row>
    <row r="28" spans="1:2">
      <c r="A28" t="s">
        <v>58</v>
      </c>
      <c r="B28" s="22" t="s">
        <v>59</v>
      </c>
    </row>
    <row r="29" spans="1:2">
      <c r="A29" t="s">
        <v>60</v>
      </c>
      <c r="B29" s="22" t="s">
        <v>61</v>
      </c>
    </row>
    <row r="33" spans="1:2">
      <c r="A33" t="s">
        <v>62</v>
      </c>
      <c r="B33" s="22" t="s">
        <v>49</v>
      </c>
    </row>
    <row r="34" spans="1:2">
      <c r="A34" t="s">
        <v>63</v>
      </c>
    </row>
  </sheetData>
  <mergeCells count="1">
    <mergeCell ref="A1:B1"/>
  </mergeCells>
  <hyperlinks>
    <hyperlink ref="B21" r:id="rId1"/>
    <hyperlink ref="B22" r:id="rId2"/>
    <hyperlink ref="B24" r:id="rId3"/>
    <hyperlink ref="B27" r:id="rId4"/>
    <hyperlink ref="B28" r:id="rId5"/>
    <hyperlink ref="B26" r:id="rId6"/>
    <hyperlink ref="B25" r:id="rId7"/>
    <hyperlink ref="B29" r:id="rId8"/>
    <hyperlink ref="B23" r:id="rId9"/>
    <hyperlink ref="B33" r:id="rId10"/>
  </hyperlinks>
  <pageMargins left="0.7" right="0.7" top="0.75" bottom="0.75" header="0.3" footer="0.3"/>
  <pageSetup orientation="portrait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90" zoomScaleNormal="90" workbookViewId="0">
      <pane ySplit="3" topLeftCell="A4" activePane="bottomLeft" state="frozen"/>
      <selection activeCell="A4" sqref="A4:A10"/>
      <selection pane="bottomLeft" activeCell="A4" sqref="A4:A9"/>
    </sheetView>
  </sheetViews>
  <sheetFormatPr defaultRowHeight="15"/>
  <cols>
    <col min="1" max="1" width="10.42578125" style="302" customWidth="1"/>
    <col min="2" max="2" width="16.85546875" style="304" bestFit="1" customWidth="1"/>
    <col min="3" max="3" width="15.85546875" style="305" bestFit="1" customWidth="1"/>
    <col min="4" max="4" width="23.85546875" style="305" customWidth="1"/>
    <col min="5" max="5" width="30.85546875" style="305" customWidth="1"/>
    <col min="6" max="6" width="70.7109375" style="305" customWidth="1"/>
    <col min="7" max="16384" width="9.140625" style="302"/>
  </cols>
  <sheetData>
    <row r="1" spans="1:6" ht="28.5">
      <c r="A1" s="301" t="s">
        <v>708</v>
      </c>
      <c r="B1" s="301"/>
      <c r="C1" s="301"/>
      <c r="D1" s="301"/>
      <c r="E1" s="301"/>
      <c r="F1" s="301"/>
    </row>
    <row r="2" spans="1:6">
      <c r="A2" s="303" t="s">
        <v>928</v>
      </c>
    </row>
    <row r="3" spans="1:6" s="309" customFormat="1" ht="30" customHeight="1">
      <c r="A3" s="306" t="s">
        <v>709</v>
      </c>
      <c r="B3" s="306" t="s">
        <v>7</v>
      </c>
      <c r="C3" s="307" t="s">
        <v>710</v>
      </c>
      <c r="D3" s="308" t="s">
        <v>8</v>
      </c>
      <c r="E3" s="308" t="s">
        <v>711</v>
      </c>
      <c r="F3" s="308" t="s">
        <v>712</v>
      </c>
    </row>
    <row r="4" spans="1:6" s="314" customFormat="1" ht="30" customHeight="1">
      <c r="A4" s="310" t="s">
        <v>713</v>
      </c>
      <c r="B4" s="311">
        <v>41520</v>
      </c>
      <c r="C4" s="312" t="s">
        <v>714</v>
      </c>
      <c r="D4" s="313" t="s">
        <v>715</v>
      </c>
      <c r="E4" s="313" t="s">
        <v>716</v>
      </c>
      <c r="F4" s="313" t="s">
        <v>717</v>
      </c>
    </row>
    <row r="5" spans="1:6" s="314" customFormat="1" ht="30" customHeight="1">
      <c r="A5" s="315"/>
      <c r="B5" s="316" t="s">
        <v>718</v>
      </c>
      <c r="C5" s="317" t="s">
        <v>719</v>
      </c>
      <c r="D5" s="318" t="s">
        <v>720</v>
      </c>
      <c r="E5" s="318" t="s">
        <v>721</v>
      </c>
      <c r="F5" s="313" t="s">
        <v>722</v>
      </c>
    </row>
    <row r="6" spans="1:6" s="314" customFormat="1" ht="30" customHeight="1">
      <c r="A6" s="315"/>
      <c r="B6" s="319">
        <v>41524</v>
      </c>
      <c r="C6" s="320" t="s">
        <v>723</v>
      </c>
      <c r="D6" s="321" t="s">
        <v>724</v>
      </c>
      <c r="E6" s="321" t="s">
        <v>725</v>
      </c>
      <c r="F6" s="322" t="s">
        <v>726</v>
      </c>
    </row>
    <row r="7" spans="1:6" s="314" customFormat="1" ht="30" customHeight="1">
      <c r="A7" s="315"/>
      <c r="B7" s="323" t="s">
        <v>727</v>
      </c>
      <c r="C7" s="324" t="s">
        <v>728</v>
      </c>
      <c r="D7" s="325" t="s">
        <v>729</v>
      </c>
      <c r="E7" s="325" t="s">
        <v>730</v>
      </c>
      <c r="F7" s="326" t="s">
        <v>731</v>
      </c>
    </row>
    <row r="8" spans="1:6" s="314" customFormat="1" ht="30" customHeight="1">
      <c r="A8" s="315"/>
      <c r="B8" s="327">
        <v>41533</v>
      </c>
      <c r="C8" s="328" t="s">
        <v>732</v>
      </c>
      <c r="D8" s="329" t="s">
        <v>2</v>
      </c>
      <c r="E8" s="329" t="s">
        <v>733</v>
      </c>
      <c r="F8" s="329" t="s">
        <v>734</v>
      </c>
    </row>
    <row r="9" spans="1:6" ht="30" customHeight="1">
      <c r="A9" s="315"/>
      <c r="B9" s="330">
        <v>41537</v>
      </c>
      <c r="C9" s="331" t="s">
        <v>735</v>
      </c>
      <c r="D9" s="332" t="s">
        <v>2</v>
      </c>
      <c r="E9" s="332" t="s">
        <v>736</v>
      </c>
      <c r="F9" s="332" t="s">
        <v>737</v>
      </c>
    </row>
    <row r="10" spans="1:6" s="314" customFormat="1" ht="30" customHeight="1">
      <c r="A10" s="310" t="s">
        <v>739</v>
      </c>
      <c r="B10" s="319">
        <v>41552</v>
      </c>
      <c r="C10" s="320" t="s">
        <v>723</v>
      </c>
      <c r="D10" s="321" t="s">
        <v>724</v>
      </c>
      <c r="E10" s="321" t="s">
        <v>725</v>
      </c>
      <c r="F10" s="322" t="s">
        <v>726</v>
      </c>
    </row>
    <row r="11" spans="1:6" ht="30" customHeight="1">
      <c r="A11" s="315"/>
      <c r="B11" s="330">
        <v>41552</v>
      </c>
      <c r="C11" s="331" t="s">
        <v>723</v>
      </c>
      <c r="D11" s="332" t="s">
        <v>740</v>
      </c>
      <c r="E11" s="332" t="s">
        <v>741</v>
      </c>
      <c r="F11" s="332" t="s">
        <v>742</v>
      </c>
    </row>
    <row r="12" spans="1:6" ht="30" customHeight="1">
      <c r="A12" s="315"/>
      <c r="B12" s="327">
        <v>41554</v>
      </c>
      <c r="C12" s="328" t="s">
        <v>732</v>
      </c>
      <c r="D12" s="329" t="s">
        <v>2</v>
      </c>
      <c r="E12" s="329" t="s">
        <v>733</v>
      </c>
      <c r="F12" s="329" t="s">
        <v>734</v>
      </c>
    </row>
    <row r="13" spans="1:6" ht="30" customHeight="1">
      <c r="A13" s="315"/>
      <c r="B13" s="330">
        <v>41565</v>
      </c>
      <c r="C13" s="331" t="s">
        <v>735</v>
      </c>
      <c r="D13" s="332" t="s">
        <v>2</v>
      </c>
      <c r="E13" s="332" t="s">
        <v>736</v>
      </c>
      <c r="F13" s="332" t="s">
        <v>743</v>
      </c>
    </row>
    <row r="14" spans="1:6" ht="30" customHeight="1">
      <c r="A14" s="315"/>
      <c r="B14" s="333">
        <v>41566</v>
      </c>
      <c r="C14" s="334" t="s">
        <v>723</v>
      </c>
      <c r="D14" s="335" t="s">
        <v>744</v>
      </c>
      <c r="E14" s="336"/>
      <c r="F14" s="337" t="s">
        <v>745</v>
      </c>
    </row>
    <row r="15" spans="1:6" ht="30" customHeight="1">
      <c r="A15" s="315"/>
      <c r="B15" s="323" t="s">
        <v>927</v>
      </c>
      <c r="C15" s="324" t="s">
        <v>926</v>
      </c>
      <c r="D15" s="325"/>
      <c r="E15" s="325" t="s">
        <v>730</v>
      </c>
      <c r="F15" s="326" t="s">
        <v>738</v>
      </c>
    </row>
    <row r="16" spans="1:6" ht="30" customHeight="1">
      <c r="A16" s="338"/>
      <c r="B16" s="339">
        <v>41573</v>
      </c>
      <c r="C16" s="340" t="s">
        <v>723</v>
      </c>
      <c r="D16" s="341" t="s">
        <v>747</v>
      </c>
      <c r="E16" s="342"/>
      <c r="F16" s="342"/>
    </row>
    <row r="17" spans="1:7" ht="30" customHeight="1">
      <c r="A17" s="310" t="s">
        <v>748</v>
      </c>
      <c r="B17" s="319">
        <v>41580</v>
      </c>
      <c r="C17" s="320" t="s">
        <v>723</v>
      </c>
      <c r="D17" s="321" t="s">
        <v>724</v>
      </c>
      <c r="E17" s="321" t="s">
        <v>725</v>
      </c>
      <c r="F17" s="322" t="s">
        <v>726</v>
      </c>
      <c r="G17" s="314"/>
    </row>
    <row r="18" spans="1:7" ht="30" customHeight="1">
      <c r="A18" s="315"/>
      <c r="B18" s="327">
        <v>41582</v>
      </c>
      <c r="C18" s="328"/>
      <c r="D18" s="329" t="s">
        <v>2</v>
      </c>
      <c r="E18" s="329" t="s">
        <v>733</v>
      </c>
      <c r="F18" s="329" t="s">
        <v>734</v>
      </c>
    </row>
    <row r="19" spans="1:7" ht="30" customHeight="1">
      <c r="A19" s="315"/>
      <c r="B19" s="339">
        <v>41594</v>
      </c>
      <c r="C19" s="340" t="s">
        <v>749</v>
      </c>
      <c r="D19" s="343" t="s">
        <v>750</v>
      </c>
      <c r="E19" s="344"/>
      <c r="F19" s="344"/>
    </row>
    <row r="20" spans="1:7" ht="30" customHeight="1">
      <c r="A20" s="338"/>
      <c r="B20" s="330">
        <v>41600</v>
      </c>
      <c r="C20" s="331" t="s">
        <v>735</v>
      </c>
      <c r="D20" s="332" t="s">
        <v>2</v>
      </c>
      <c r="E20" s="332" t="s">
        <v>736</v>
      </c>
      <c r="F20" s="332" t="s">
        <v>0</v>
      </c>
    </row>
    <row r="21" spans="1:7" ht="30" customHeight="1">
      <c r="A21" s="310" t="s">
        <v>751</v>
      </c>
      <c r="B21" s="327">
        <v>41610</v>
      </c>
      <c r="C21" s="328" t="s">
        <v>732</v>
      </c>
      <c r="D21" s="329" t="s">
        <v>2</v>
      </c>
      <c r="E21" s="329" t="s">
        <v>733</v>
      </c>
      <c r="F21" s="329" t="s">
        <v>734</v>
      </c>
    </row>
    <row r="22" spans="1:7" ht="30" customHeight="1">
      <c r="A22" s="315"/>
      <c r="B22" s="330" t="s">
        <v>752</v>
      </c>
      <c r="C22" s="331" t="s">
        <v>723</v>
      </c>
      <c r="D22" s="332" t="s">
        <v>753</v>
      </c>
      <c r="E22" s="332" t="s">
        <v>754</v>
      </c>
      <c r="F22" s="332" t="s">
        <v>755</v>
      </c>
    </row>
    <row r="23" spans="1:7" ht="30" customHeight="1">
      <c r="A23" s="315"/>
      <c r="B23" s="319">
        <v>41622</v>
      </c>
      <c r="C23" s="320" t="s">
        <v>723</v>
      </c>
      <c r="D23" s="321" t="s">
        <v>724</v>
      </c>
      <c r="E23" s="321" t="s">
        <v>725</v>
      </c>
      <c r="F23" s="322" t="s">
        <v>726</v>
      </c>
    </row>
    <row r="24" spans="1:7" ht="30" customHeight="1">
      <c r="A24" s="338"/>
      <c r="B24" s="345" t="s">
        <v>756</v>
      </c>
      <c r="C24" s="346" t="s">
        <v>728</v>
      </c>
      <c r="D24" s="347" t="s">
        <v>757</v>
      </c>
      <c r="E24" s="348" t="s">
        <v>758</v>
      </c>
      <c r="F24" s="347" t="s">
        <v>759</v>
      </c>
    </row>
    <row r="25" spans="1:7" ht="30" customHeight="1">
      <c r="A25" s="310" t="s">
        <v>760</v>
      </c>
      <c r="B25" s="327">
        <v>41645</v>
      </c>
      <c r="C25" s="328" t="s">
        <v>732</v>
      </c>
      <c r="D25" s="329" t="s">
        <v>2</v>
      </c>
      <c r="E25" s="329" t="s">
        <v>733</v>
      </c>
      <c r="F25" s="329" t="s">
        <v>734</v>
      </c>
    </row>
    <row r="26" spans="1:7" ht="30" customHeight="1">
      <c r="A26" s="315"/>
      <c r="B26" s="319">
        <v>41650</v>
      </c>
      <c r="C26" s="320" t="s">
        <v>723</v>
      </c>
      <c r="D26" s="321" t="s">
        <v>724</v>
      </c>
      <c r="E26" s="321" t="s">
        <v>725</v>
      </c>
      <c r="F26" s="322" t="s">
        <v>726</v>
      </c>
    </row>
    <row r="27" spans="1:7" ht="30" customHeight="1">
      <c r="A27" s="315"/>
      <c r="B27" s="345">
        <v>41658</v>
      </c>
      <c r="C27" s="346" t="s">
        <v>761</v>
      </c>
      <c r="D27" s="347" t="s">
        <v>762</v>
      </c>
      <c r="E27" s="348" t="s">
        <v>763</v>
      </c>
      <c r="F27" s="347" t="s">
        <v>764</v>
      </c>
    </row>
    <row r="28" spans="1:7" ht="30" customHeight="1">
      <c r="A28" s="338"/>
      <c r="B28" s="330">
        <v>41670</v>
      </c>
      <c r="C28" s="331" t="s">
        <v>735</v>
      </c>
      <c r="D28" s="332" t="s">
        <v>2</v>
      </c>
      <c r="E28" s="332" t="s">
        <v>736</v>
      </c>
      <c r="F28" s="332" t="s">
        <v>765</v>
      </c>
    </row>
    <row r="29" spans="1:7" ht="30" customHeight="1">
      <c r="A29" s="310" t="s">
        <v>766</v>
      </c>
      <c r="B29" s="349">
        <v>41672</v>
      </c>
      <c r="C29" s="350" t="s">
        <v>761</v>
      </c>
      <c r="D29" s="351" t="s">
        <v>767</v>
      </c>
      <c r="E29" s="352"/>
      <c r="F29" s="353"/>
    </row>
    <row r="30" spans="1:7" ht="30" customHeight="1">
      <c r="A30" s="315"/>
      <c r="B30" s="327">
        <v>41308</v>
      </c>
      <c r="C30" s="328" t="s">
        <v>732</v>
      </c>
      <c r="D30" s="329" t="s">
        <v>2</v>
      </c>
      <c r="E30" s="329" t="s">
        <v>733</v>
      </c>
      <c r="F30" s="329" t="s">
        <v>734</v>
      </c>
    </row>
    <row r="31" spans="1:7" ht="30" customHeight="1">
      <c r="A31" s="315"/>
      <c r="B31" s="319">
        <v>41678</v>
      </c>
      <c r="C31" s="320" t="s">
        <v>723</v>
      </c>
      <c r="D31" s="321" t="s">
        <v>724</v>
      </c>
      <c r="E31" s="321" t="s">
        <v>725</v>
      </c>
      <c r="F31" s="322" t="s">
        <v>726</v>
      </c>
    </row>
    <row r="32" spans="1:7" ht="30" customHeight="1">
      <c r="A32" s="315"/>
      <c r="B32" s="330">
        <v>41679</v>
      </c>
      <c r="C32" s="331" t="s">
        <v>761</v>
      </c>
      <c r="D32" s="332" t="s">
        <v>768</v>
      </c>
      <c r="E32" s="332" t="s">
        <v>725</v>
      </c>
      <c r="F32" s="332" t="s">
        <v>769</v>
      </c>
    </row>
    <row r="33" spans="1:6" ht="30" customHeight="1">
      <c r="A33" s="338"/>
      <c r="B33" s="330" t="s">
        <v>770</v>
      </c>
      <c r="C33" s="331" t="s">
        <v>723</v>
      </c>
      <c r="D33" s="332" t="s">
        <v>771</v>
      </c>
      <c r="E33" s="332" t="s">
        <v>772</v>
      </c>
      <c r="F33" s="332" t="s">
        <v>773</v>
      </c>
    </row>
    <row r="34" spans="1:6" ht="30" customHeight="1">
      <c r="A34" s="310" t="s">
        <v>774</v>
      </c>
      <c r="B34" s="327">
        <v>41701</v>
      </c>
      <c r="C34" s="328" t="s">
        <v>732</v>
      </c>
      <c r="D34" s="329" t="s">
        <v>2</v>
      </c>
      <c r="E34" s="329" t="s">
        <v>733</v>
      </c>
      <c r="F34" s="329" t="s">
        <v>734</v>
      </c>
    </row>
    <row r="35" spans="1:6" ht="30" customHeight="1">
      <c r="A35" s="315"/>
      <c r="B35" s="319">
        <v>41706</v>
      </c>
      <c r="C35" s="320" t="s">
        <v>723</v>
      </c>
      <c r="D35" s="321" t="s">
        <v>724</v>
      </c>
      <c r="E35" s="321" t="s">
        <v>725</v>
      </c>
      <c r="F35" s="322" t="s">
        <v>726</v>
      </c>
    </row>
    <row r="36" spans="1:6" ht="30" customHeight="1">
      <c r="A36" s="338"/>
      <c r="B36" s="330">
        <v>41714</v>
      </c>
      <c r="C36" s="331" t="s">
        <v>761</v>
      </c>
      <c r="D36" s="332" t="s">
        <v>775</v>
      </c>
      <c r="E36" s="332" t="s">
        <v>776</v>
      </c>
      <c r="F36" s="332" t="s">
        <v>4</v>
      </c>
    </row>
    <row r="37" spans="1:6" ht="30" customHeight="1">
      <c r="A37" s="310" t="s">
        <v>777</v>
      </c>
      <c r="B37" s="345" t="s">
        <v>749</v>
      </c>
      <c r="C37" s="346" t="s">
        <v>714</v>
      </c>
      <c r="D37" s="347" t="s">
        <v>778</v>
      </c>
      <c r="E37" s="348" t="s">
        <v>779</v>
      </c>
      <c r="F37" s="347" t="s">
        <v>780</v>
      </c>
    </row>
    <row r="38" spans="1:6" ht="30" customHeight="1">
      <c r="A38" s="315"/>
      <c r="B38" s="327">
        <v>41736</v>
      </c>
      <c r="C38" s="328" t="s">
        <v>732</v>
      </c>
      <c r="D38" s="329" t="s">
        <v>2</v>
      </c>
      <c r="E38" s="329" t="s">
        <v>733</v>
      </c>
      <c r="F38" s="329" t="s">
        <v>734</v>
      </c>
    </row>
    <row r="39" spans="1:6" ht="30" customHeight="1">
      <c r="A39" s="315"/>
      <c r="B39" s="319">
        <v>41376</v>
      </c>
      <c r="C39" s="320" t="s">
        <v>723</v>
      </c>
      <c r="D39" s="321" t="s">
        <v>724</v>
      </c>
      <c r="E39" s="321" t="s">
        <v>725</v>
      </c>
      <c r="F39" s="322" t="s">
        <v>726</v>
      </c>
    </row>
    <row r="40" spans="1:6" ht="30" customHeight="1">
      <c r="A40" s="315"/>
      <c r="B40" s="330" t="s">
        <v>781</v>
      </c>
      <c r="C40" s="331" t="s">
        <v>735</v>
      </c>
      <c r="D40" s="332" t="s">
        <v>2</v>
      </c>
      <c r="E40" s="332" t="s">
        <v>736</v>
      </c>
      <c r="F40" s="332" t="s">
        <v>782</v>
      </c>
    </row>
    <row r="41" spans="1:6" ht="30" customHeight="1">
      <c r="A41" s="338"/>
      <c r="B41" s="330" t="s">
        <v>746</v>
      </c>
      <c r="C41" s="331" t="s">
        <v>723</v>
      </c>
      <c r="D41" s="332" t="s">
        <v>783</v>
      </c>
      <c r="E41" s="354" t="s">
        <v>18</v>
      </c>
      <c r="F41" s="332" t="s">
        <v>3</v>
      </c>
    </row>
    <row r="42" spans="1:6" ht="30" customHeight="1">
      <c r="A42" s="310" t="s">
        <v>784</v>
      </c>
      <c r="B42" s="333">
        <v>41762</v>
      </c>
      <c r="C42" s="334" t="s">
        <v>723</v>
      </c>
      <c r="D42" s="335" t="s">
        <v>744</v>
      </c>
      <c r="E42" s="336"/>
      <c r="F42" s="337" t="s">
        <v>745</v>
      </c>
    </row>
    <row r="43" spans="1:6" ht="30" customHeight="1">
      <c r="A43" s="315"/>
      <c r="B43" s="327">
        <v>41764</v>
      </c>
      <c r="C43" s="328" t="s">
        <v>732</v>
      </c>
      <c r="D43" s="329" t="s">
        <v>2</v>
      </c>
      <c r="E43" s="329" t="s">
        <v>733</v>
      </c>
      <c r="F43" s="329" t="s">
        <v>734</v>
      </c>
    </row>
    <row r="44" spans="1:6" ht="30" customHeight="1">
      <c r="A44" s="315"/>
      <c r="B44" s="330">
        <v>41768</v>
      </c>
      <c r="C44" s="331" t="s">
        <v>735</v>
      </c>
      <c r="D44" s="332" t="s">
        <v>2</v>
      </c>
      <c r="E44" s="332" t="s">
        <v>785</v>
      </c>
      <c r="F44" s="332" t="s">
        <v>786</v>
      </c>
    </row>
    <row r="45" spans="1:6" ht="30" customHeight="1">
      <c r="A45" s="338"/>
      <c r="B45" s="319">
        <v>41769</v>
      </c>
      <c r="C45" s="320" t="s">
        <v>723</v>
      </c>
      <c r="D45" s="321" t="s">
        <v>724</v>
      </c>
      <c r="E45" s="321" t="s">
        <v>725</v>
      </c>
      <c r="F45" s="322" t="s">
        <v>726</v>
      </c>
    </row>
    <row r="46" spans="1:6" ht="30" customHeight="1">
      <c r="A46" s="310" t="s">
        <v>787</v>
      </c>
      <c r="B46" s="319">
        <v>41432</v>
      </c>
      <c r="C46" s="320" t="s">
        <v>723</v>
      </c>
      <c r="D46" s="321" t="s">
        <v>724</v>
      </c>
      <c r="E46" s="321" t="s">
        <v>725</v>
      </c>
      <c r="F46" s="322" t="s">
        <v>726</v>
      </c>
    </row>
    <row r="47" spans="1:6" ht="30" customHeight="1">
      <c r="A47" s="315"/>
      <c r="B47" s="330" t="s">
        <v>749</v>
      </c>
      <c r="C47" s="331" t="s">
        <v>723</v>
      </c>
      <c r="D47" s="332" t="s">
        <v>788</v>
      </c>
      <c r="E47" s="332" t="s">
        <v>789</v>
      </c>
      <c r="F47" s="332" t="s">
        <v>790</v>
      </c>
    </row>
    <row r="48" spans="1:6" ht="30" customHeight="1">
      <c r="A48" s="315"/>
      <c r="B48" s="345" t="s">
        <v>791</v>
      </c>
      <c r="C48" s="355" t="s">
        <v>792</v>
      </c>
      <c r="D48" s="347" t="s">
        <v>793</v>
      </c>
      <c r="E48" s="348" t="s">
        <v>794</v>
      </c>
      <c r="F48" s="347" t="s">
        <v>795</v>
      </c>
    </row>
    <row r="49" spans="1:6" ht="30" customHeight="1">
      <c r="A49" s="338"/>
      <c r="B49" s="345" t="s">
        <v>791</v>
      </c>
      <c r="C49" s="355" t="s">
        <v>792</v>
      </c>
      <c r="D49" s="347" t="s">
        <v>793</v>
      </c>
      <c r="E49" s="348" t="s">
        <v>794</v>
      </c>
      <c r="F49" s="347" t="s">
        <v>796</v>
      </c>
    </row>
    <row r="50" spans="1:6" ht="30" customHeight="1"/>
    <row r="51" spans="1:6" ht="30" customHeight="1"/>
    <row r="52" spans="1:6" ht="30" customHeight="1"/>
    <row r="53" spans="1:6" s="305" customFormat="1" ht="30" customHeight="1">
      <c r="B53" s="304"/>
    </row>
    <row r="54" spans="1:6" s="305" customFormat="1" ht="30" customHeight="1">
      <c r="B54" s="304"/>
    </row>
    <row r="55" spans="1:6" s="305" customFormat="1" ht="30" customHeight="1">
      <c r="B55" s="304"/>
    </row>
    <row r="56" spans="1:6" s="305" customFormat="1" ht="30" customHeight="1">
      <c r="B56" s="304"/>
    </row>
    <row r="57" spans="1:6" s="305" customFormat="1" ht="30" customHeight="1">
      <c r="B57" s="304"/>
    </row>
  </sheetData>
  <autoFilter ref="B3:F3"/>
  <mergeCells count="16">
    <mergeCell ref="A42:A45"/>
    <mergeCell ref="D42:E42"/>
    <mergeCell ref="A46:A49"/>
    <mergeCell ref="A21:A24"/>
    <mergeCell ref="A25:A28"/>
    <mergeCell ref="A29:A33"/>
    <mergeCell ref="D29:F29"/>
    <mergeCell ref="A34:A36"/>
    <mergeCell ref="A37:A41"/>
    <mergeCell ref="A1:F1"/>
    <mergeCell ref="A4:A9"/>
    <mergeCell ref="A10:A16"/>
    <mergeCell ref="D14:E14"/>
    <mergeCell ref="D16:F16"/>
    <mergeCell ref="A17:A20"/>
    <mergeCell ref="D19:F19"/>
  </mergeCells>
  <printOptions horizontalCentered="1"/>
  <pageMargins left="0" right="0" top="0.5" bottom="0" header="0.3" footer="0.3"/>
  <pageSetup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6"/>
  <sheetViews>
    <sheetView showGridLines="0" zoomScale="80" zoomScaleNormal="80" workbookViewId="0">
      <selection sqref="A1:G1"/>
    </sheetView>
  </sheetViews>
  <sheetFormatPr defaultColWidth="8.85546875" defaultRowHeight="12.75"/>
  <cols>
    <col min="1" max="7" width="21.140625" style="357" customWidth="1"/>
    <col min="8" max="16384" width="8.85546875" style="357"/>
  </cols>
  <sheetData>
    <row r="1" spans="1:7" ht="34.5">
      <c r="A1" s="356" t="s">
        <v>797</v>
      </c>
      <c r="B1" s="356"/>
      <c r="C1" s="356"/>
      <c r="D1" s="356"/>
      <c r="E1" s="356"/>
      <c r="F1" s="356"/>
      <c r="G1" s="356"/>
    </row>
    <row r="2" spans="1:7" s="360" customFormat="1" ht="20.25">
      <c r="A2" s="358" t="s">
        <v>925</v>
      </c>
      <c r="B2" s="359"/>
      <c r="D2" s="359"/>
      <c r="E2" s="359"/>
      <c r="F2" s="359"/>
      <c r="G2" s="359"/>
    </row>
    <row r="3" spans="1:7" s="360" customFormat="1" ht="17.25" customHeight="1">
      <c r="A3" s="361"/>
      <c r="B3" s="359"/>
      <c r="C3" s="361"/>
      <c r="D3" s="359"/>
      <c r="E3" s="359"/>
      <c r="F3" s="359"/>
      <c r="G3" s="359"/>
    </row>
    <row r="4" spans="1:7" ht="18" customHeight="1">
      <c r="A4" s="362" t="s">
        <v>798</v>
      </c>
      <c r="B4" s="363"/>
      <c r="C4" s="363"/>
      <c r="D4" s="363"/>
      <c r="E4" s="363"/>
      <c r="F4" s="363"/>
      <c r="G4" s="363"/>
    </row>
    <row r="5" spans="1:7" ht="17.25" customHeight="1">
      <c r="A5" s="364" t="s">
        <v>799</v>
      </c>
    </row>
    <row r="6" spans="1:7" ht="20.25" customHeight="1">
      <c r="A6" s="365"/>
      <c r="B6" s="366"/>
      <c r="C6" s="366" t="s">
        <v>800</v>
      </c>
      <c r="D6" s="367"/>
      <c r="E6" s="367"/>
      <c r="F6" s="368"/>
      <c r="G6" s="369"/>
    </row>
    <row r="7" spans="1:7" ht="8.25" customHeight="1" thickBot="1">
      <c r="A7" s="370"/>
      <c r="B7" s="371"/>
    </row>
    <row r="8" spans="1:7" ht="18" customHeight="1" thickTop="1" thickBot="1">
      <c r="A8" s="372" t="s">
        <v>801</v>
      </c>
      <c r="B8" s="373" t="s">
        <v>802</v>
      </c>
      <c r="C8" s="373" t="s">
        <v>803</v>
      </c>
      <c r="D8" s="373" t="s">
        <v>804</v>
      </c>
      <c r="E8" s="373" t="s">
        <v>805</v>
      </c>
      <c r="F8" s="373" t="s">
        <v>806</v>
      </c>
      <c r="G8" s="374" t="s">
        <v>807</v>
      </c>
    </row>
    <row r="9" spans="1:7" ht="18" customHeight="1" thickTop="1">
      <c r="A9" s="375">
        <v>1</v>
      </c>
      <c r="B9" s="376">
        <f t="shared" ref="B9:G9" si="0">+A9+1</f>
        <v>2</v>
      </c>
      <c r="C9" s="376">
        <f t="shared" si="0"/>
        <v>3</v>
      </c>
      <c r="D9" s="376">
        <f t="shared" si="0"/>
        <v>4</v>
      </c>
      <c r="E9" s="376">
        <f t="shared" si="0"/>
        <v>5</v>
      </c>
      <c r="F9" s="376">
        <f t="shared" si="0"/>
        <v>6</v>
      </c>
      <c r="G9" s="377">
        <f t="shared" si="0"/>
        <v>7</v>
      </c>
    </row>
    <row r="10" spans="1:7" ht="18" customHeight="1">
      <c r="A10" s="378"/>
      <c r="B10" s="379" t="s">
        <v>808</v>
      </c>
      <c r="C10" s="379" t="s">
        <v>809</v>
      </c>
      <c r="D10" s="380"/>
      <c r="E10" s="381"/>
      <c r="F10" s="382" t="s">
        <v>810</v>
      </c>
      <c r="G10" s="383"/>
    </row>
    <row r="11" spans="1:7" ht="18" customHeight="1">
      <c r="A11" s="378"/>
      <c r="B11" s="381" t="s">
        <v>811</v>
      </c>
      <c r="C11" s="380" t="s">
        <v>812</v>
      </c>
      <c r="D11" s="380"/>
      <c r="E11" s="381"/>
      <c r="F11" s="381"/>
      <c r="G11" s="384" t="s">
        <v>813</v>
      </c>
    </row>
    <row r="12" spans="1:7" ht="18" customHeight="1">
      <c r="A12" s="385"/>
      <c r="B12" s="386"/>
      <c r="C12" s="387"/>
      <c r="D12" s="387"/>
      <c r="E12" s="387"/>
      <c r="F12" s="387"/>
      <c r="G12" s="388" t="s">
        <v>814</v>
      </c>
    </row>
    <row r="13" spans="1:7" ht="18" customHeight="1">
      <c r="A13" s="375">
        <f>+G9+1</f>
        <v>8</v>
      </c>
      <c r="B13" s="376">
        <f t="shared" ref="B13:G13" si="1">+A13+1</f>
        <v>9</v>
      </c>
      <c r="C13" s="376">
        <f t="shared" si="1"/>
        <v>10</v>
      </c>
      <c r="D13" s="376">
        <f t="shared" si="1"/>
        <v>11</v>
      </c>
      <c r="E13" s="376">
        <f t="shared" si="1"/>
        <v>12</v>
      </c>
      <c r="F13" s="376">
        <f t="shared" si="1"/>
        <v>13</v>
      </c>
      <c r="G13" s="377">
        <f t="shared" si="1"/>
        <v>14</v>
      </c>
    </row>
    <row r="14" spans="1:7" ht="18" customHeight="1">
      <c r="A14" s="389" t="s">
        <v>810</v>
      </c>
      <c r="B14" s="379" t="s">
        <v>815</v>
      </c>
      <c r="C14" s="379" t="s">
        <v>816</v>
      </c>
      <c r="D14" s="380"/>
      <c r="E14" s="381"/>
      <c r="F14" s="382" t="s">
        <v>817</v>
      </c>
      <c r="G14" s="383"/>
    </row>
    <row r="15" spans="1:7" ht="18" customHeight="1">
      <c r="A15" s="378"/>
      <c r="B15" s="379" t="s">
        <v>818</v>
      </c>
      <c r="C15" s="379"/>
      <c r="D15" s="379"/>
      <c r="E15" s="380"/>
      <c r="F15" s="379"/>
      <c r="G15" s="390"/>
    </row>
    <row r="16" spans="1:7" ht="18" customHeight="1">
      <c r="A16" s="385"/>
      <c r="B16" s="386"/>
      <c r="C16" s="387"/>
      <c r="D16" s="387"/>
      <c r="E16" s="387"/>
      <c r="F16" s="387"/>
      <c r="G16" s="391"/>
    </row>
    <row r="17" spans="1:7" ht="18" customHeight="1">
      <c r="A17" s="375">
        <f>+G13+1</f>
        <v>15</v>
      </c>
      <c r="B17" s="376">
        <f t="shared" ref="B17:G17" si="2">+A17+1</f>
        <v>16</v>
      </c>
      <c r="C17" s="376">
        <f t="shared" si="2"/>
        <v>17</v>
      </c>
      <c r="D17" s="376">
        <f t="shared" si="2"/>
        <v>18</v>
      </c>
      <c r="E17" s="376">
        <f t="shared" si="2"/>
        <v>19</v>
      </c>
      <c r="F17" s="376">
        <f t="shared" si="2"/>
        <v>20</v>
      </c>
      <c r="G17" s="377">
        <f t="shared" si="2"/>
        <v>21</v>
      </c>
    </row>
    <row r="18" spans="1:7" ht="18" customHeight="1">
      <c r="A18" s="378"/>
      <c r="B18" s="379"/>
      <c r="C18" s="379"/>
      <c r="D18" s="380"/>
      <c r="E18" s="381"/>
      <c r="F18" s="380" t="s">
        <v>819</v>
      </c>
      <c r="G18" s="390"/>
    </row>
    <row r="19" spans="1:7" ht="18" customHeight="1">
      <c r="A19" s="378"/>
      <c r="B19" s="380"/>
      <c r="C19" s="380"/>
      <c r="D19" s="380"/>
      <c r="E19" s="381"/>
      <c r="F19" s="379" t="s">
        <v>820</v>
      </c>
      <c r="G19" s="390"/>
    </row>
    <row r="20" spans="1:7" ht="18" customHeight="1">
      <c r="A20" s="385"/>
      <c r="B20" s="386"/>
      <c r="C20" s="387"/>
      <c r="D20" s="387"/>
      <c r="E20" s="387"/>
      <c r="F20" s="387"/>
      <c r="G20" s="391"/>
    </row>
    <row r="21" spans="1:7" ht="18" customHeight="1">
      <c r="A21" s="375">
        <f>+G17+1</f>
        <v>22</v>
      </c>
      <c r="B21" s="376">
        <f t="shared" ref="B21:G21" si="3">+A21+1</f>
        <v>23</v>
      </c>
      <c r="C21" s="376">
        <f t="shared" si="3"/>
        <v>24</v>
      </c>
      <c r="D21" s="376">
        <f t="shared" si="3"/>
        <v>25</v>
      </c>
      <c r="E21" s="376">
        <f t="shared" si="3"/>
        <v>26</v>
      </c>
      <c r="F21" s="376">
        <f t="shared" si="3"/>
        <v>27</v>
      </c>
      <c r="G21" s="377">
        <f t="shared" si="3"/>
        <v>28</v>
      </c>
    </row>
    <row r="22" spans="1:7" ht="18" customHeight="1">
      <c r="A22" s="378"/>
      <c r="B22" s="381"/>
      <c r="C22" s="379"/>
      <c r="D22" s="380"/>
      <c r="E22" s="381"/>
      <c r="F22" s="381" t="s">
        <v>821</v>
      </c>
      <c r="G22" s="390" t="s">
        <v>824</v>
      </c>
    </row>
    <row r="23" spans="1:7" ht="18" customHeight="1">
      <c r="A23" s="378"/>
      <c r="B23" s="392"/>
      <c r="C23" s="380"/>
      <c r="D23" s="380"/>
      <c r="E23" s="381"/>
      <c r="F23" s="379" t="s">
        <v>822</v>
      </c>
      <c r="G23" s="390"/>
    </row>
    <row r="24" spans="1:7" ht="18" customHeight="1">
      <c r="A24" s="385"/>
      <c r="B24" s="386"/>
      <c r="C24" s="387"/>
      <c r="D24" s="387"/>
      <c r="E24" s="387"/>
      <c r="F24" s="387" t="s">
        <v>823</v>
      </c>
      <c r="G24" s="391"/>
    </row>
    <row r="25" spans="1:7" ht="18" customHeight="1">
      <c r="A25" s="375">
        <f>+G21+1</f>
        <v>29</v>
      </c>
      <c r="B25" s="376">
        <f>+A25+1</f>
        <v>30</v>
      </c>
      <c r="C25" s="376"/>
      <c r="D25" s="376"/>
      <c r="E25" s="376"/>
      <c r="F25" s="376"/>
      <c r="G25" s="377"/>
    </row>
    <row r="26" spans="1:7" ht="18" customHeight="1">
      <c r="A26" s="378"/>
      <c r="B26" s="379"/>
      <c r="C26" s="379"/>
      <c r="D26" s="379"/>
      <c r="E26" s="381"/>
      <c r="F26" s="379"/>
      <c r="G26" s="390"/>
    </row>
    <row r="27" spans="1:7" ht="18" customHeight="1">
      <c r="A27" s="378"/>
      <c r="B27" s="379"/>
      <c r="C27" s="379"/>
      <c r="D27" s="379"/>
      <c r="E27" s="379"/>
      <c r="F27" s="379"/>
      <c r="G27" s="390"/>
    </row>
    <row r="28" spans="1:7" ht="18" customHeight="1" thickBot="1">
      <c r="A28" s="393"/>
      <c r="B28" s="394"/>
      <c r="C28" s="394"/>
      <c r="D28" s="395"/>
      <c r="E28" s="395"/>
      <c r="F28" s="395"/>
      <c r="G28" s="396"/>
    </row>
    <row r="29" spans="1:7" ht="18" customHeight="1" thickTop="1">
      <c r="A29" s="362" t="s">
        <v>825</v>
      </c>
      <c r="B29" s="363"/>
      <c r="C29" s="363"/>
      <c r="D29" s="363"/>
      <c r="E29" s="363"/>
      <c r="F29" s="363"/>
      <c r="G29" s="363"/>
    </row>
    <row r="30" spans="1:7" ht="18" customHeight="1">
      <c r="A30" s="364" t="s">
        <v>826</v>
      </c>
      <c r="B30" s="397"/>
      <c r="C30" s="397"/>
      <c r="D30" s="397"/>
      <c r="E30" s="397"/>
      <c r="F30" s="397"/>
      <c r="G30" s="397"/>
    </row>
    <row r="31" spans="1:7" ht="20.25">
      <c r="A31" s="365"/>
      <c r="B31" s="366"/>
      <c r="C31" s="366" t="s">
        <v>827</v>
      </c>
      <c r="D31" s="367"/>
      <c r="E31" s="367"/>
      <c r="F31" s="368"/>
      <c r="G31" s="369"/>
    </row>
    <row r="32" spans="1:7" ht="8.1" customHeight="1" thickBot="1">
      <c r="A32" s="370"/>
      <c r="B32" s="371"/>
    </row>
    <row r="33" spans="1:7" ht="24" customHeight="1" thickTop="1" thickBot="1">
      <c r="A33" s="372" t="s">
        <v>801</v>
      </c>
      <c r="B33" s="373" t="s">
        <v>802</v>
      </c>
      <c r="C33" s="373" t="s">
        <v>803</v>
      </c>
      <c r="D33" s="373" t="s">
        <v>804</v>
      </c>
      <c r="E33" s="373" t="s">
        <v>805</v>
      </c>
      <c r="F33" s="373" t="s">
        <v>806</v>
      </c>
      <c r="G33" s="374" t="s">
        <v>807</v>
      </c>
    </row>
    <row r="34" spans="1:7" ht="18" customHeight="1" thickTop="1">
      <c r="A34" s="375"/>
      <c r="B34" s="376"/>
      <c r="C34" s="376">
        <v>1</v>
      </c>
      <c r="D34" s="376">
        <f>+C34+1</f>
        <v>2</v>
      </c>
      <c r="E34" s="376">
        <f>+D34+1</f>
        <v>3</v>
      </c>
      <c r="F34" s="376">
        <f>+E34+1</f>
        <v>4</v>
      </c>
      <c r="G34" s="377">
        <f>+F34+1</f>
        <v>5</v>
      </c>
    </row>
    <row r="35" spans="1:7" ht="18" customHeight="1">
      <c r="A35" s="378"/>
      <c r="B35" s="381"/>
      <c r="C35" s="379"/>
      <c r="D35" s="380"/>
      <c r="E35" s="381"/>
      <c r="F35" s="380"/>
      <c r="G35" s="384" t="s">
        <v>813</v>
      </c>
    </row>
    <row r="36" spans="1:7" ht="18" customHeight="1">
      <c r="A36" s="378"/>
      <c r="B36" s="379"/>
      <c r="C36" s="379"/>
      <c r="D36" s="379"/>
      <c r="E36" s="380"/>
      <c r="F36" s="379"/>
      <c r="G36" s="390" t="s">
        <v>828</v>
      </c>
    </row>
    <row r="37" spans="1:7" ht="18" customHeight="1">
      <c r="A37" s="385"/>
      <c r="B37" s="386"/>
      <c r="C37" s="387"/>
      <c r="D37" s="387"/>
      <c r="E37" s="387"/>
      <c r="F37" s="387"/>
      <c r="G37" s="391" t="s">
        <v>741</v>
      </c>
    </row>
    <row r="38" spans="1:7" ht="18" customHeight="1">
      <c r="A38" s="375">
        <f>+G34+1</f>
        <v>6</v>
      </c>
      <c r="B38" s="376">
        <f t="shared" ref="B38:G38" si="4">+A38+1</f>
        <v>7</v>
      </c>
      <c r="C38" s="376">
        <f t="shared" si="4"/>
        <v>8</v>
      </c>
      <c r="D38" s="376">
        <f t="shared" si="4"/>
        <v>9</v>
      </c>
      <c r="E38" s="376">
        <f t="shared" si="4"/>
        <v>10</v>
      </c>
      <c r="F38" s="376">
        <f t="shared" si="4"/>
        <v>11</v>
      </c>
      <c r="G38" s="377">
        <f t="shared" si="4"/>
        <v>12</v>
      </c>
    </row>
    <row r="39" spans="1:7" ht="18" customHeight="1">
      <c r="A39" s="378"/>
      <c r="B39" s="379" t="s">
        <v>815</v>
      </c>
      <c r="C39" s="379" t="s">
        <v>816</v>
      </c>
      <c r="D39" s="380"/>
      <c r="E39" s="381"/>
      <c r="F39" s="380"/>
      <c r="G39" s="390"/>
    </row>
    <row r="40" spans="1:7" ht="18" customHeight="1">
      <c r="A40" s="378"/>
      <c r="B40" s="379"/>
      <c r="C40" s="379"/>
      <c r="D40" s="379"/>
      <c r="E40" s="380"/>
      <c r="F40" s="379"/>
      <c r="G40" s="390"/>
    </row>
    <row r="41" spans="1:7" ht="18" customHeight="1">
      <c r="A41" s="385"/>
      <c r="B41" s="386"/>
      <c r="C41" s="387"/>
      <c r="D41" s="387"/>
      <c r="E41" s="387"/>
      <c r="F41" s="387"/>
      <c r="G41" s="391"/>
    </row>
    <row r="42" spans="1:7" ht="18" customHeight="1">
      <c r="A42" s="375">
        <f>+G38+1</f>
        <v>13</v>
      </c>
      <c r="B42" s="376">
        <f t="shared" ref="B42:G42" si="5">+A42+1</f>
        <v>14</v>
      </c>
      <c r="C42" s="376">
        <f t="shared" si="5"/>
        <v>15</v>
      </c>
      <c r="D42" s="376">
        <f t="shared" si="5"/>
        <v>16</v>
      </c>
      <c r="E42" s="376">
        <f t="shared" si="5"/>
        <v>17</v>
      </c>
      <c r="F42" s="376">
        <f t="shared" si="5"/>
        <v>18</v>
      </c>
      <c r="G42" s="377">
        <f t="shared" si="5"/>
        <v>19</v>
      </c>
    </row>
    <row r="43" spans="1:7" ht="18" customHeight="1">
      <c r="A43" s="375"/>
      <c r="B43" s="376"/>
      <c r="C43" s="376"/>
      <c r="D43" s="376"/>
      <c r="E43" s="376"/>
      <c r="F43" s="376"/>
      <c r="G43" s="390" t="s">
        <v>822</v>
      </c>
    </row>
    <row r="44" spans="1:7" ht="18" customHeight="1">
      <c r="A44" s="375"/>
      <c r="B44" s="376"/>
      <c r="C44" s="376"/>
      <c r="D44" s="376"/>
      <c r="E44" s="376"/>
      <c r="F44" s="376"/>
      <c r="G44" s="390" t="s">
        <v>823</v>
      </c>
    </row>
    <row r="45" spans="1:7" ht="18" customHeight="1">
      <c r="A45" s="378"/>
      <c r="B45" s="379" t="s">
        <v>829</v>
      </c>
      <c r="C45" s="379"/>
      <c r="D45" s="381"/>
      <c r="E45" s="381"/>
      <c r="F45" s="380" t="s">
        <v>819</v>
      </c>
      <c r="G45" s="384" t="s">
        <v>830</v>
      </c>
    </row>
    <row r="46" spans="1:7" ht="18" customHeight="1">
      <c r="A46" s="378"/>
      <c r="B46" s="381" t="s">
        <v>811</v>
      </c>
      <c r="C46" s="380"/>
      <c r="D46" s="381"/>
      <c r="E46" s="381"/>
      <c r="F46" s="381" t="s">
        <v>831</v>
      </c>
      <c r="G46" s="384" t="s">
        <v>831</v>
      </c>
    </row>
    <row r="47" spans="1:7" ht="18" customHeight="1">
      <c r="A47" s="385"/>
      <c r="B47" s="386"/>
      <c r="C47" s="387"/>
      <c r="D47" s="387"/>
      <c r="E47" s="387"/>
      <c r="F47" s="387"/>
      <c r="G47" s="391" t="s">
        <v>832</v>
      </c>
    </row>
    <row r="48" spans="1:7" ht="18" customHeight="1">
      <c r="A48" s="375">
        <f>+G42+1</f>
        <v>20</v>
      </c>
      <c r="B48" s="376">
        <f t="shared" ref="B48:G48" si="6">+A48+1</f>
        <v>21</v>
      </c>
      <c r="C48" s="376">
        <f t="shared" si="6"/>
        <v>22</v>
      </c>
      <c r="D48" s="376">
        <f t="shared" si="6"/>
        <v>23</v>
      </c>
      <c r="E48" s="376">
        <f t="shared" si="6"/>
        <v>24</v>
      </c>
      <c r="F48" s="376">
        <f t="shared" si="6"/>
        <v>25</v>
      </c>
      <c r="G48" s="377">
        <f t="shared" si="6"/>
        <v>26</v>
      </c>
    </row>
    <row r="49" spans="1:7" ht="18" customHeight="1">
      <c r="A49" s="375" t="s">
        <v>822</v>
      </c>
      <c r="B49" s="381"/>
      <c r="C49" s="379"/>
      <c r="D49" s="380"/>
      <c r="E49" s="381" t="s">
        <v>821</v>
      </c>
      <c r="F49" s="380"/>
      <c r="G49" s="390" t="s">
        <v>833</v>
      </c>
    </row>
    <row r="50" spans="1:7" ht="18" customHeight="1">
      <c r="A50" s="378" t="s">
        <v>823</v>
      </c>
      <c r="B50" s="392"/>
      <c r="C50" s="380"/>
      <c r="D50" s="380"/>
      <c r="E50" s="379"/>
      <c r="F50" s="379"/>
      <c r="G50" s="390" t="s">
        <v>834</v>
      </c>
    </row>
    <row r="51" spans="1:7" ht="18" customHeight="1">
      <c r="A51" s="385" t="s">
        <v>831</v>
      </c>
      <c r="B51" s="386"/>
      <c r="C51" s="387"/>
      <c r="D51" s="387"/>
      <c r="E51" s="387"/>
      <c r="F51" s="387"/>
      <c r="G51" s="391"/>
    </row>
    <row r="52" spans="1:7" ht="18" customHeight="1">
      <c r="A52" s="375">
        <f>+G48+1</f>
        <v>27</v>
      </c>
      <c r="B52" s="376">
        <f>+A52+1</f>
        <v>28</v>
      </c>
      <c r="C52" s="376">
        <f>+B52+1</f>
        <v>29</v>
      </c>
      <c r="D52" s="376">
        <f>+C52+1</f>
        <v>30</v>
      </c>
      <c r="E52" s="376">
        <f>+D52+1</f>
        <v>31</v>
      </c>
      <c r="F52" s="376"/>
      <c r="G52" s="377"/>
    </row>
    <row r="53" spans="1:7" ht="18" customHeight="1">
      <c r="A53" s="378"/>
      <c r="B53" s="379"/>
      <c r="C53" s="379" t="s">
        <v>835</v>
      </c>
      <c r="D53" s="379"/>
      <c r="E53" s="381" t="s">
        <v>836</v>
      </c>
      <c r="F53" s="379"/>
      <c r="G53" s="390"/>
    </row>
    <row r="54" spans="1:7" ht="18" customHeight="1">
      <c r="A54" s="378"/>
      <c r="B54" s="379"/>
      <c r="C54" s="379" t="s">
        <v>837</v>
      </c>
      <c r="D54" s="379"/>
      <c r="E54" s="379"/>
      <c r="F54" s="379"/>
      <c r="G54" s="390"/>
    </row>
    <row r="55" spans="1:7" ht="18" customHeight="1" thickBot="1">
      <c r="A55" s="393"/>
      <c r="B55" s="394"/>
      <c r="C55" s="394"/>
      <c r="D55" s="395"/>
      <c r="E55" s="395"/>
      <c r="F55" s="395"/>
      <c r="G55" s="396"/>
    </row>
    <row r="56" spans="1:7" ht="18" customHeight="1" thickTop="1">
      <c r="A56" s="363"/>
      <c r="B56" s="363"/>
      <c r="C56" s="363"/>
      <c r="D56" s="363"/>
      <c r="E56" s="363"/>
      <c r="F56" s="363"/>
      <c r="G56" s="363"/>
    </row>
    <row r="57" spans="1:7" ht="18" customHeight="1">
      <c r="A57" s="362" t="s">
        <v>838</v>
      </c>
      <c r="B57" s="363"/>
      <c r="C57" s="363"/>
      <c r="D57" s="363"/>
      <c r="E57" s="363"/>
      <c r="F57" s="363"/>
      <c r="G57" s="363"/>
    </row>
    <row r="58" spans="1:7" ht="17.25" customHeight="1">
      <c r="A58" s="364" t="s">
        <v>839</v>
      </c>
    </row>
    <row r="59" spans="1:7" ht="20.25" customHeight="1">
      <c r="A59" s="365"/>
      <c r="B59" s="366"/>
      <c r="C59" s="366" t="s">
        <v>840</v>
      </c>
      <c r="D59" s="367"/>
      <c r="E59" s="367"/>
      <c r="F59" s="368"/>
      <c r="G59" s="369"/>
    </row>
    <row r="60" spans="1:7" ht="8.25" customHeight="1" thickBot="1">
      <c r="A60" s="370"/>
      <c r="B60" s="371"/>
    </row>
    <row r="61" spans="1:7" ht="18" customHeight="1" thickTop="1" thickBot="1">
      <c r="A61" s="372" t="s">
        <v>801</v>
      </c>
      <c r="B61" s="373" t="s">
        <v>802</v>
      </c>
      <c r="C61" s="373" t="s">
        <v>803</v>
      </c>
      <c r="D61" s="373" t="s">
        <v>804</v>
      </c>
      <c r="E61" s="373" t="s">
        <v>805</v>
      </c>
      <c r="F61" s="373" t="s">
        <v>806</v>
      </c>
      <c r="G61" s="374" t="s">
        <v>807</v>
      </c>
    </row>
    <row r="62" spans="1:7" ht="18" customHeight="1" thickTop="1">
      <c r="A62" s="375"/>
      <c r="B62" s="376"/>
      <c r="C62" s="376"/>
      <c r="D62" s="376"/>
      <c r="E62" s="376"/>
      <c r="F62" s="376">
        <v>1</v>
      </c>
      <c r="G62" s="377">
        <f>+F62+1</f>
        <v>2</v>
      </c>
    </row>
    <row r="63" spans="1:7" ht="18" customHeight="1">
      <c r="A63" s="378"/>
      <c r="B63" s="381"/>
      <c r="C63" s="379"/>
      <c r="D63" s="380"/>
      <c r="E63" s="381"/>
      <c r="F63" s="380"/>
      <c r="G63" s="384" t="s">
        <v>813</v>
      </c>
    </row>
    <row r="64" spans="1:7" ht="18" customHeight="1">
      <c r="A64" s="378"/>
      <c r="B64" s="392"/>
      <c r="C64" s="380"/>
      <c r="D64" s="380"/>
      <c r="E64" s="381"/>
      <c r="F64" s="379"/>
      <c r="G64" s="390" t="s">
        <v>841</v>
      </c>
    </row>
    <row r="65" spans="1:7" ht="18" customHeight="1">
      <c r="A65" s="385"/>
      <c r="B65" s="386"/>
      <c r="C65" s="387"/>
      <c r="D65" s="387"/>
      <c r="E65" s="387"/>
      <c r="F65" s="387"/>
      <c r="G65" s="388" t="s">
        <v>723</v>
      </c>
    </row>
    <row r="66" spans="1:7" ht="18" customHeight="1">
      <c r="A66" s="375">
        <f>+G62+1</f>
        <v>3</v>
      </c>
      <c r="B66" s="376">
        <f t="shared" ref="B66:G66" si="7">+A66+1</f>
        <v>4</v>
      </c>
      <c r="C66" s="376">
        <f t="shared" si="7"/>
        <v>5</v>
      </c>
      <c r="D66" s="376">
        <f t="shared" si="7"/>
        <v>6</v>
      </c>
      <c r="E66" s="376">
        <f t="shared" si="7"/>
        <v>7</v>
      </c>
      <c r="F66" s="376">
        <f t="shared" si="7"/>
        <v>8</v>
      </c>
      <c r="G66" s="377">
        <f t="shared" si="7"/>
        <v>9</v>
      </c>
    </row>
    <row r="67" spans="1:7" ht="18" customHeight="1">
      <c r="A67" s="378" t="s">
        <v>842</v>
      </c>
      <c r="B67" s="379" t="s">
        <v>815</v>
      </c>
      <c r="C67" s="379" t="s">
        <v>816</v>
      </c>
      <c r="D67" s="380"/>
      <c r="E67" s="381"/>
      <c r="F67" s="381" t="s">
        <v>843</v>
      </c>
      <c r="G67" s="398" t="s">
        <v>835</v>
      </c>
    </row>
    <row r="68" spans="1:7" ht="18" customHeight="1">
      <c r="A68" s="378" t="s">
        <v>844</v>
      </c>
      <c r="B68" s="392"/>
      <c r="C68" s="380"/>
      <c r="D68" s="380"/>
      <c r="E68" s="381"/>
      <c r="F68" s="381" t="s">
        <v>811</v>
      </c>
      <c r="G68" s="398" t="s">
        <v>837</v>
      </c>
    </row>
    <row r="69" spans="1:7" ht="18" customHeight="1">
      <c r="A69" s="385"/>
      <c r="B69" s="386"/>
      <c r="C69" s="387"/>
      <c r="D69" s="387"/>
      <c r="E69" s="387"/>
      <c r="F69" s="387"/>
      <c r="G69" s="388"/>
    </row>
    <row r="70" spans="1:7" ht="18" customHeight="1">
      <c r="A70" s="375">
        <f>+G66+1</f>
        <v>10</v>
      </c>
      <c r="B70" s="376">
        <f t="shared" ref="B70:G70" si="8">+A70+1</f>
        <v>11</v>
      </c>
      <c r="C70" s="376">
        <f t="shared" si="8"/>
        <v>12</v>
      </c>
      <c r="D70" s="376">
        <f t="shared" si="8"/>
        <v>13</v>
      </c>
      <c r="E70" s="376">
        <f t="shared" si="8"/>
        <v>14</v>
      </c>
      <c r="F70" s="376">
        <f t="shared" si="8"/>
        <v>15</v>
      </c>
      <c r="G70" s="377">
        <f t="shared" si="8"/>
        <v>16</v>
      </c>
    </row>
    <row r="71" spans="1:7" ht="18" customHeight="1">
      <c r="A71" s="378"/>
      <c r="B71" s="379" t="s">
        <v>845</v>
      </c>
      <c r="C71" s="379"/>
      <c r="D71" s="380"/>
      <c r="E71" s="381"/>
      <c r="F71" s="380"/>
      <c r="G71" s="390" t="s">
        <v>846</v>
      </c>
    </row>
    <row r="72" spans="1:7" ht="18" customHeight="1">
      <c r="A72" s="378"/>
      <c r="B72" s="381" t="s">
        <v>811</v>
      </c>
      <c r="C72" s="380"/>
      <c r="D72" s="380"/>
      <c r="E72" s="381"/>
      <c r="F72" s="379"/>
      <c r="G72" s="390" t="s">
        <v>847</v>
      </c>
    </row>
    <row r="73" spans="1:7" ht="18" customHeight="1">
      <c r="A73" s="385"/>
      <c r="B73" s="386"/>
      <c r="C73" s="387"/>
      <c r="D73" s="386"/>
      <c r="E73" s="399"/>
      <c r="F73" s="400"/>
      <c r="G73" s="391" t="s">
        <v>848</v>
      </c>
    </row>
    <row r="74" spans="1:7" ht="18" customHeight="1">
      <c r="A74" s="375">
        <f>+G70+1</f>
        <v>17</v>
      </c>
      <c r="B74" s="376">
        <f t="shared" ref="B74:G74" si="9">+A74+1</f>
        <v>18</v>
      </c>
      <c r="C74" s="376">
        <f t="shared" si="9"/>
        <v>19</v>
      </c>
      <c r="D74" s="376">
        <f t="shared" si="9"/>
        <v>20</v>
      </c>
      <c r="E74" s="376">
        <f t="shared" si="9"/>
        <v>21</v>
      </c>
      <c r="F74" s="376">
        <f t="shared" si="9"/>
        <v>22</v>
      </c>
      <c r="G74" s="377">
        <f t="shared" si="9"/>
        <v>23</v>
      </c>
    </row>
    <row r="75" spans="1:7" ht="18" customHeight="1">
      <c r="A75" s="378"/>
      <c r="B75" s="381"/>
      <c r="C75" s="379"/>
      <c r="D75" s="381" t="s">
        <v>821</v>
      </c>
      <c r="E75" s="381"/>
      <c r="F75" s="380" t="s">
        <v>819</v>
      </c>
      <c r="G75" s="390"/>
    </row>
    <row r="76" spans="1:7" ht="18" customHeight="1">
      <c r="A76" s="378"/>
      <c r="B76" s="392"/>
      <c r="C76" s="380"/>
      <c r="D76" s="379"/>
      <c r="E76" s="381"/>
      <c r="F76" s="379"/>
      <c r="G76" s="390"/>
    </row>
    <row r="77" spans="1:7" ht="18" customHeight="1">
      <c r="A77" s="385"/>
      <c r="B77" s="386"/>
      <c r="C77" s="387"/>
      <c r="D77" s="387"/>
      <c r="E77" s="387"/>
      <c r="F77" s="387"/>
      <c r="G77" s="391"/>
    </row>
    <row r="78" spans="1:7" ht="18" customHeight="1">
      <c r="A78" s="375">
        <f>+G74+1</f>
        <v>24</v>
      </c>
      <c r="B78" s="376">
        <f t="shared" ref="B78:G78" si="10">+A78+1</f>
        <v>25</v>
      </c>
      <c r="C78" s="376">
        <f t="shared" si="10"/>
        <v>26</v>
      </c>
      <c r="D78" s="376">
        <f t="shared" si="10"/>
        <v>27</v>
      </c>
      <c r="E78" s="376">
        <f t="shared" si="10"/>
        <v>28</v>
      </c>
      <c r="F78" s="376">
        <f t="shared" si="10"/>
        <v>29</v>
      </c>
      <c r="G78" s="377">
        <f t="shared" si="10"/>
        <v>30</v>
      </c>
    </row>
    <row r="79" spans="1:7" ht="18" customHeight="1">
      <c r="A79" s="378"/>
      <c r="B79" s="379"/>
      <c r="C79" s="379"/>
      <c r="D79" s="401" t="s">
        <v>849</v>
      </c>
      <c r="E79" s="402"/>
      <c r="F79" s="403"/>
      <c r="G79" s="390"/>
    </row>
    <row r="80" spans="1:7" ht="18" customHeight="1">
      <c r="A80" s="378"/>
      <c r="B80" s="379"/>
      <c r="C80" s="379"/>
      <c r="D80" s="379"/>
      <c r="E80" s="379"/>
      <c r="F80" s="379"/>
      <c r="G80" s="390"/>
    </row>
    <row r="81" spans="1:7" ht="18" customHeight="1" thickBot="1">
      <c r="A81" s="393"/>
      <c r="B81" s="394"/>
      <c r="C81" s="394"/>
      <c r="D81" s="395"/>
      <c r="E81" s="395"/>
      <c r="F81" s="395"/>
      <c r="G81" s="396"/>
    </row>
    <row r="82" spans="1:7" ht="18" customHeight="1" thickTop="1">
      <c r="A82" s="362" t="s">
        <v>850</v>
      </c>
      <c r="B82" s="363"/>
      <c r="C82" s="363"/>
      <c r="D82" s="363"/>
      <c r="E82" s="363"/>
      <c r="F82" s="363"/>
      <c r="G82" s="363"/>
    </row>
    <row r="83" spans="1:7" ht="18" customHeight="1">
      <c r="A83" s="364" t="s">
        <v>851</v>
      </c>
      <c r="B83" s="397"/>
      <c r="C83" s="397"/>
      <c r="D83" s="397"/>
      <c r="E83" s="397"/>
      <c r="F83" s="397"/>
      <c r="G83" s="397"/>
    </row>
    <row r="84" spans="1:7" ht="20.25">
      <c r="A84" s="365"/>
      <c r="B84" s="366"/>
      <c r="C84" s="366" t="s">
        <v>852</v>
      </c>
      <c r="D84" s="367"/>
      <c r="E84" s="367"/>
      <c r="F84" s="368"/>
      <c r="G84" s="369"/>
    </row>
    <row r="85" spans="1:7" ht="8.1" customHeight="1" thickBot="1">
      <c r="A85" s="370"/>
      <c r="B85" s="371"/>
    </row>
    <row r="86" spans="1:7" ht="24" customHeight="1" thickTop="1" thickBot="1">
      <c r="A86" s="372" t="s">
        <v>801</v>
      </c>
      <c r="B86" s="373" t="s">
        <v>802</v>
      </c>
      <c r="C86" s="373" t="s">
        <v>803</v>
      </c>
      <c r="D86" s="373" t="s">
        <v>804</v>
      </c>
      <c r="E86" s="373" t="s">
        <v>805</v>
      </c>
      <c r="F86" s="373" t="s">
        <v>806</v>
      </c>
      <c r="G86" s="374" t="s">
        <v>807</v>
      </c>
    </row>
    <row r="87" spans="1:7" ht="18" customHeight="1" thickTop="1">
      <c r="A87" s="375">
        <v>1</v>
      </c>
      <c r="B87" s="376">
        <f t="shared" ref="B87:G87" si="11">+A87+1</f>
        <v>2</v>
      </c>
      <c r="C87" s="376">
        <f t="shared" si="11"/>
        <v>3</v>
      </c>
      <c r="D87" s="376">
        <f t="shared" si="11"/>
        <v>4</v>
      </c>
      <c r="E87" s="376">
        <f t="shared" si="11"/>
        <v>5</v>
      </c>
      <c r="F87" s="376">
        <f t="shared" si="11"/>
        <v>6</v>
      </c>
      <c r="G87" s="377">
        <f t="shared" si="11"/>
        <v>7</v>
      </c>
    </row>
    <row r="88" spans="1:7" ht="18" customHeight="1">
      <c r="A88" s="378"/>
      <c r="B88" s="379" t="s">
        <v>815</v>
      </c>
      <c r="C88" s="379"/>
      <c r="D88" s="379"/>
      <c r="E88" s="381"/>
      <c r="F88" s="380"/>
      <c r="G88" s="384" t="s">
        <v>853</v>
      </c>
    </row>
    <row r="89" spans="1:7" ht="18" customHeight="1">
      <c r="A89" s="378"/>
      <c r="B89" s="392"/>
      <c r="C89" s="380"/>
      <c r="D89" s="379"/>
      <c r="E89" s="381"/>
      <c r="F89" s="379"/>
      <c r="G89" s="390"/>
    </row>
    <row r="90" spans="1:7" ht="18" customHeight="1">
      <c r="A90" s="385"/>
      <c r="B90" s="386"/>
      <c r="C90" s="387"/>
      <c r="D90" s="387"/>
      <c r="E90" s="387"/>
      <c r="F90" s="387"/>
      <c r="G90" s="391"/>
    </row>
    <row r="91" spans="1:7" ht="18" customHeight="1">
      <c r="A91" s="375">
        <f>+G87+1</f>
        <v>8</v>
      </c>
      <c r="B91" s="376">
        <f t="shared" ref="B91:G91" si="12">+A91+1</f>
        <v>9</v>
      </c>
      <c r="C91" s="376">
        <f t="shared" si="12"/>
        <v>10</v>
      </c>
      <c r="D91" s="376">
        <f t="shared" si="12"/>
        <v>11</v>
      </c>
      <c r="E91" s="376">
        <f t="shared" si="12"/>
        <v>12</v>
      </c>
      <c r="F91" s="376">
        <f t="shared" si="12"/>
        <v>13</v>
      </c>
      <c r="G91" s="377">
        <f t="shared" si="12"/>
        <v>14</v>
      </c>
    </row>
    <row r="92" spans="1:7" ht="18" customHeight="1">
      <c r="A92" s="378"/>
      <c r="B92" s="381"/>
      <c r="C92" s="379" t="s">
        <v>816</v>
      </c>
      <c r="D92" s="380"/>
      <c r="E92" s="381"/>
      <c r="F92" s="380"/>
      <c r="G92" s="384" t="s">
        <v>813</v>
      </c>
    </row>
    <row r="93" spans="1:7" ht="18" customHeight="1">
      <c r="A93" s="378"/>
      <c r="B93" s="392"/>
      <c r="C93" s="380"/>
      <c r="D93" s="380"/>
      <c r="E93" s="381"/>
      <c r="F93" s="379"/>
      <c r="G93" s="390"/>
    </row>
    <row r="94" spans="1:7" ht="18" customHeight="1">
      <c r="A94" s="385"/>
      <c r="B94" s="386"/>
      <c r="C94" s="387"/>
      <c r="D94" s="387"/>
      <c r="E94" s="387"/>
      <c r="F94" s="387"/>
      <c r="G94" s="391"/>
    </row>
    <row r="95" spans="1:7" ht="18" customHeight="1">
      <c r="A95" s="375">
        <f>+G91+1</f>
        <v>15</v>
      </c>
      <c r="B95" s="376">
        <f t="shared" ref="B95:G95" si="13">+A95+1</f>
        <v>16</v>
      </c>
      <c r="C95" s="376">
        <f t="shared" si="13"/>
        <v>17</v>
      </c>
      <c r="D95" s="376">
        <f t="shared" si="13"/>
        <v>18</v>
      </c>
      <c r="E95" s="376">
        <f t="shared" si="13"/>
        <v>19</v>
      </c>
      <c r="F95" s="376">
        <f t="shared" si="13"/>
        <v>20</v>
      </c>
      <c r="G95" s="377">
        <f t="shared" si="13"/>
        <v>21</v>
      </c>
    </row>
    <row r="96" spans="1:7" ht="18" customHeight="1">
      <c r="A96" s="378"/>
      <c r="B96" s="392"/>
      <c r="C96" s="381" t="s">
        <v>821</v>
      </c>
      <c r="D96" s="380"/>
      <c r="E96" s="381"/>
      <c r="F96" s="382" t="s">
        <v>854</v>
      </c>
      <c r="G96" s="383"/>
    </row>
    <row r="97" spans="1:7" ht="18" customHeight="1">
      <c r="A97" s="378"/>
      <c r="B97" s="392"/>
      <c r="C97" s="380"/>
      <c r="D97" s="380"/>
      <c r="E97" s="381"/>
      <c r="F97" s="379"/>
      <c r="G97" s="390"/>
    </row>
    <row r="98" spans="1:7" ht="18" customHeight="1">
      <c r="A98" s="385"/>
      <c r="B98" s="386"/>
      <c r="C98" s="387"/>
      <c r="D98" s="387"/>
      <c r="E98" s="387"/>
      <c r="F98" s="387"/>
      <c r="G98" s="391"/>
    </row>
    <row r="99" spans="1:7" ht="18" customHeight="1">
      <c r="A99" s="375">
        <f>+G95+1</f>
        <v>22</v>
      </c>
      <c r="B99" s="376">
        <f t="shared" ref="B99:G99" si="14">+A99+1</f>
        <v>23</v>
      </c>
      <c r="C99" s="376">
        <f t="shared" si="14"/>
        <v>24</v>
      </c>
      <c r="D99" s="376">
        <f t="shared" si="14"/>
        <v>25</v>
      </c>
      <c r="E99" s="376">
        <f t="shared" si="14"/>
        <v>26</v>
      </c>
      <c r="F99" s="376">
        <f t="shared" si="14"/>
        <v>27</v>
      </c>
      <c r="G99" s="377">
        <f t="shared" si="14"/>
        <v>28</v>
      </c>
    </row>
    <row r="100" spans="1:7" ht="18" customHeight="1">
      <c r="A100" s="378"/>
      <c r="B100" s="382" t="s">
        <v>855</v>
      </c>
      <c r="C100" s="404"/>
      <c r="D100" s="404"/>
      <c r="E100" s="404"/>
      <c r="F100" s="405"/>
      <c r="G100" s="390"/>
    </row>
    <row r="101" spans="1:7" ht="18" customHeight="1">
      <c r="A101" s="378"/>
      <c r="B101" s="392"/>
      <c r="C101" s="380" t="s">
        <v>856</v>
      </c>
      <c r="D101" s="380" t="s">
        <v>857</v>
      </c>
      <c r="E101" s="381"/>
      <c r="F101" s="379"/>
      <c r="G101" s="390"/>
    </row>
    <row r="102" spans="1:7" ht="18" customHeight="1">
      <c r="A102" s="385"/>
      <c r="B102" s="386"/>
      <c r="C102" s="387"/>
      <c r="D102" s="387"/>
      <c r="E102" s="387"/>
      <c r="F102" s="387"/>
      <c r="G102" s="391"/>
    </row>
    <row r="103" spans="1:7" ht="18" customHeight="1">
      <c r="A103" s="375">
        <f>+G99+1</f>
        <v>29</v>
      </c>
      <c r="B103" s="376">
        <f>+A103+1</f>
        <v>30</v>
      </c>
      <c r="C103" s="376">
        <f>+B103+1</f>
        <v>31</v>
      </c>
      <c r="D103" s="376">
        <v>1</v>
      </c>
      <c r="E103" s="376">
        <f>+D103+1</f>
        <v>2</v>
      </c>
      <c r="F103" s="376">
        <f>+E103+1</f>
        <v>3</v>
      </c>
      <c r="G103" s="377">
        <f>+F103+1</f>
        <v>4</v>
      </c>
    </row>
    <row r="104" spans="1:7" ht="18" customHeight="1">
      <c r="A104" s="378"/>
      <c r="B104" s="382" t="s">
        <v>855</v>
      </c>
      <c r="C104" s="404"/>
      <c r="D104" s="404"/>
      <c r="E104" s="404"/>
      <c r="F104" s="405"/>
      <c r="G104" s="390"/>
    </row>
    <row r="105" spans="1:7" ht="18" customHeight="1">
      <c r="A105" s="378"/>
      <c r="B105" s="379"/>
      <c r="C105" s="406" t="s">
        <v>858</v>
      </c>
      <c r="D105" s="379" t="s">
        <v>859</v>
      </c>
      <c r="E105" s="381"/>
      <c r="F105" s="406"/>
      <c r="G105" s="390"/>
    </row>
    <row r="106" spans="1:7" ht="18" customHeight="1" thickBot="1">
      <c r="A106" s="393"/>
      <c r="B106" s="394"/>
      <c r="C106" s="394"/>
      <c r="D106" s="395"/>
      <c r="E106" s="395"/>
      <c r="F106" s="395"/>
      <c r="G106" s="396"/>
    </row>
    <row r="107" spans="1:7" ht="18" customHeight="1" thickTop="1">
      <c r="A107" s="363"/>
      <c r="B107" s="363"/>
      <c r="C107" s="363"/>
      <c r="D107" s="363"/>
      <c r="E107" s="363"/>
      <c r="F107" s="363"/>
      <c r="G107" s="363"/>
    </row>
    <row r="108" spans="1:7" ht="18" customHeight="1">
      <c r="A108" s="362" t="s">
        <v>860</v>
      </c>
      <c r="B108" s="363"/>
      <c r="C108" s="363"/>
      <c r="D108" s="363"/>
      <c r="E108" s="363"/>
      <c r="F108" s="363"/>
      <c r="G108" s="363"/>
    </row>
    <row r="109" spans="1:7" ht="17.25" customHeight="1">
      <c r="A109" s="364" t="s">
        <v>861</v>
      </c>
    </row>
    <row r="110" spans="1:7" ht="20.25" customHeight="1">
      <c r="A110" s="365"/>
      <c r="B110" s="366"/>
      <c r="C110" s="366" t="s">
        <v>862</v>
      </c>
      <c r="D110" s="367"/>
      <c r="E110" s="367"/>
      <c r="F110" s="368"/>
      <c r="G110" s="369"/>
    </row>
    <row r="111" spans="1:7" ht="8.25" customHeight="1" thickBot="1">
      <c r="A111" s="370"/>
      <c r="B111" s="371"/>
    </row>
    <row r="112" spans="1:7" ht="18" customHeight="1" thickTop="1" thickBot="1">
      <c r="A112" s="372" t="s">
        <v>801</v>
      </c>
      <c r="B112" s="373" t="s">
        <v>802</v>
      </c>
      <c r="C112" s="373" t="s">
        <v>803</v>
      </c>
      <c r="D112" s="373" t="s">
        <v>804</v>
      </c>
      <c r="E112" s="373" t="s">
        <v>805</v>
      </c>
      <c r="F112" s="373" t="s">
        <v>806</v>
      </c>
      <c r="G112" s="374" t="s">
        <v>807</v>
      </c>
    </row>
    <row r="113" spans="1:7" ht="18" customHeight="1" thickTop="1">
      <c r="A113" s="375">
        <v>29</v>
      </c>
      <c r="B113" s="376">
        <f>+A113+1</f>
        <v>30</v>
      </c>
      <c r="C113" s="376">
        <f>+B113+1</f>
        <v>31</v>
      </c>
      <c r="D113" s="376">
        <v>1</v>
      </c>
      <c r="E113" s="376">
        <f>+D113+1</f>
        <v>2</v>
      </c>
      <c r="F113" s="376">
        <f>+E113+1</f>
        <v>3</v>
      </c>
      <c r="G113" s="377">
        <f>+F113+1</f>
        <v>4</v>
      </c>
    </row>
    <row r="114" spans="1:7" ht="18" customHeight="1">
      <c r="A114" s="378"/>
      <c r="B114" s="382" t="s">
        <v>855</v>
      </c>
      <c r="C114" s="404"/>
      <c r="D114" s="404"/>
      <c r="E114" s="404"/>
      <c r="F114" s="405"/>
      <c r="G114" s="390"/>
    </row>
    <row r="115" spans="1:7" ht="18" customHeight="1">
      <c r="A115" s="378"/>
      <c r="B115" s="379"/>
      <c r="C115" s="406" t="s">
        <v>858</v>
      </c>
      <c r="D115" s="379" t="s">
        <v>859</v>
      </c>
      <c r="E115" s="381"/>
      <c r="F115" s="406"/>
      <c r="G115" s="390"/>
    </row>
    <row r="116" spans="1:7" ht="18" customHeight="1">
      <c r="A116" s="385"/>
      <c r="B116" s="386"/>
      <c r="C116" s="386"/>
      <c r="D116" s="387"/>
      <c r="E116" s="387"/>
      <c r="F116" s="387"/>
      <c r="G116" s="391"/>
    </row>
    <row r="117" spans="1:7" ht="18" customHeight="1">
      <c r="A117" s="375">
        <f>+G113+1</f>
        <v>5</v>
      </c>
      <c r="B117" s="376">
        <f t="shared" ref="B117:G117" si="15">+A117+1</f>
        <v>6</v>
      </c>
      <c r="C117" s="376">
        <f t="shared" si="15"/>
        <v>7</v>
      </c>
      <c r="D117" s="376">
        <f t="shared" si="15"/>
        <v>8</v>
      </c>
      <c r="E117" s="376">
        <f t="shared" si="15"/>
        <v>9</v>
      </c>
      <c r="F117" s="376">
        <f t="shared" si="15"/>
        <v>10</v>
      </c>
      <c r="G117" s="377">
        <f t="shared" si="15"/>
        <v>11</v>
      </c>
    </row>
    <row r="118" spans="1:7" ht="18" customHeight="1">
      <c r="A118" s="378"/>
      <c r="B118" s="379" t="s">
        <v>815</v>
      </c>
      <c r="C118" s="379"/>
      <c r="D118" s="380"/>
      <c r="E118" s="381"/>
      <c r="F118" s="380"/>
      <c r="G118" s="384" t="s">
        <v>813</v>
      </c>
    </row>
    <row r="119" spans="1:7" ht="18" customHeight="1">
      <c r="A119" s="378"/>
      <c r="B119" s="392"/>
      <c r="C119" s="380"/>
      <c r="D119" s="380"/>
      <c r="E119" s="381"/>
      <c r="F119" s="379"/>
      <c r="G119" s="390"/>
    </row>
    <row r="120" spans="1:7" ht="18" customHeight="1">
      <c r="A120" s="385"/>
      <c r="B120" s="386"/>
      <c r="C120" s="387"/>
      <c r="D120" s="387"/>
      <c r="E120" s="387"/>
      <c r="F120" s="387"/>
      <c r="G120" s="391"/>
    </row>
    <row r="121" spans="1:7" ht="18" customHeight="1">
      <c r="A121" s="375">
        <f>+G117+1</f>
        <v>12</v>
      </c>
      <c r="B121" s="376">
        <f t="shared" ref="B121:G121" si="16">+A121+1</f>
        <v>13</v>
      </c>
      <c r="C121" s="376">
        <f t="shared" si="16"/>
        <v>14</v>
      </c>
      <c r="D121" s="376">
        <f t="shared" si="16"/>
        <v>15</v>
      </c>
      <c r="E121" s="376">
        <f t="shared" si="16"/>
        <v>16</v>
      </c>
      <c r="F121" s="376">
        <f t="shared" si="16"/>
        <v>17</v>
      </c>
      <c r="G121" s="377">
        <f t="shared" si="16"/>
        <v>18</v>
      </c>
    </row>
    <row r="122" spans="1:7" ht="18" customHeight="1">
      <c r="A122" s="378"/>
      <c r="B122" s="380" t="s">
        <v>863</v>
      </c>
      <c r="C122" s="379" t="s">
        <v>816</v>
      </c>
      <c r="D122" s="381" t="s">
        <v>821</v>
      </c>
      <c r="E122" s="381"/>
      <c r="F122" s="380"/>
      <c r="G122" s="390"/>
    </row>
    <row r="123" spans="1:7" ht="18" customHeight="1">
      <c r="A123" s="378"/>
      <c r="B123" s="380" t="s">
        <v>864</v>
      </c>
      <c r="C123" s="379"/>
      <c r="D123" s="380"/>
      <c r="E123" s="381"/>
      <c r="F123" s="379"/>
      <c r="G123" s="390"/>
    </row>
    <row r="124" spans="1:7" ht="18" customHeight="1">
      <c r="A124" s="385"/>
      <c r="B124" s="387"/>
      <c r="C124" s="387"/>
      <c r="D124" s="387"/>
      <c r="E124" s="387"/>
      <c r="F124" s="387"/>
      <c r="G124" s="391"/>
    </row>
    <row r="125" spans="1:7" ht="18" customHeight="1">
      <c r="A125" s="375">
        <f>+G121+1</f>
        <v>19</v>
      </c>
      <c r="B125" s="376">
        <f t="shared" ref="B125:G125" si="17">+A125+1</f>
        <v>20</v>
      </c>
      <c r="C125" s="376">
        <f t="shared" si="17"/>
        <v>21</v>
      </c>
      <c r="D125" s="376">
        <f t="shared" si="17"/>
        <v>22</v>
      </c>
      <c r="E125" s="376">
        <f t="shared" si="17"/>
        <v>23</v>
      </c>
      <c r="F125" s="376">
        <f t="shared" si="17"/>
        <v>24</v>
      </c>
      <c r="G125" s="377">
        <f t="shared" si="17"/>
        <v>25</v>
      </c>
    </row>
    <row r="126" spans="1:7" ht="18" customHeight="1">
      <c r="A126" s="378" t="s">
        <v>865</v>
      </c>
      <c r="B126" s="379" t="s">
        <v>866</v>
      </c>
      <c r="C126" s="380"/>
      <c r="D126" s="380"/>
      <c r="E126" s="381"/>
      <c r="F126" s="379"/>
      <c r="G126" s="390"/>
    </row>
    <row r="127" spans="1:7" ht="18" customHeight="1">
      <c r="A127" s="378" t="s">
        <v>867</v>
      </c>
      <c r="B127" s="381" t="s">
        <v>811</v>
      </c>
      <c r="C127" s="380"/>
      <c r="D127" s="380"/>
      <c r="E127" s="381"/>
      <c r="F127" s="379"/>
      <c r="G127" s="390"/>
    </row>
    <row r="128" spans="1:7" ht="18" customHeight="1">
      <c r="A128" s="385" t="s">
        <v>868</v>
      </c>
      <c r="B128" s="386"/>
      <c r="C128" s="387"/>
      <c r="D128" s="387"/>
      <c r="E128" s="387"/>
      <c r="F128" s="387"/>
      <c r="G128" s="391"/>
    </row>
    <row r="129" spans="1:7" ht="18" customHeight="1">
      <c r="A129" s="375">
        <f>+G125+1</f>
        <v>26</v>
      </c>
      <c r="B129" s="376">
        <f>+A129+1</f>
        <v>27</v>
      </c>
      <c r="C129" s="376">
        <f>+B129+1</f>
        <v>28</v>
      </c>
      <c r="D129" s="376">
        <f>+C129+1</f>
        <v>29</v>
      </c>
      <c r="E129" s="376">
        <f>+D129+1</f>
        <v>30</v>
      </c>
      <c r="F129" s="376">
        <f>+E129+1</f>
        <v>31</v>
      </c>
      <c r="G129" s="377"/>
    </row>
    <row r="130" spans="1:7" ht="18" customHeight="1">
      <c r="A130" s="378"/>
      <c r="B130" s="379"/>
      <c r="C130" s="406"/>
      <c r="D130" s="379"/>
      <c r="E130" s="381"/>
      <c r="F130" s="380" t="s">
        <v>819</v>
      </c>
      <c r="G130" s="390"/>
    </row>
    <row r="131" spans="1:7" ht="18" customHeight="1">
      <c r="A131" s="378"/>
      <c r="B131" s="379"/>
      <c r="C131" s="406"/>
      <c r="D131" s="379"/>
      <c r="E131" s="381"/>
      <c r="F131" s="406"/>
      <c r="G131" s="390"/>
    </row>
    <row r="132" spans="1:7" ht="18" customHeight="1" thickBot="1">
      <c r="A132" s="393"/>
      <c r="B132" s="394"/>
      <c r="C132" s="394"/>
      <c r="D132" s="395"/>
      <c r="E132" s="395"/>
      <c r="F132" s="395"/>
      <c r="G132" s="396"/>
    </row>
    <row r="133" spans="1:7" ht="18" customHeight="1" thickTop="1">
      <c r="A133" s="362" t="s">
        <v>869</v>
      </c>
      <c r="B133" s="363"/>
      <c r="C133" s="363"/>
      <c r="D133" s="363"/>
      <c r="E133" s="363"/>
      <c r="F133" s="363"/>
      <c r="G133" s="363"/>
    </row>
    <row r="134" spans="1:7" ht="18" customHeight="1">
      <c r="A134" s="364" t="s">
        <v>870</v>
      </c>
      <c r="B134" s="397"/>
      <c r="C134" s="397"/>
      <c r="D134" s="397"/>
      <c r="E134" s="397"/>
      <c r="F134" s="397"/>
      <c r="G134" s="397"/>
    </row>
    <row r="135" spans="1:7" ht="20.25">
      <c r="A135" s="365"/>
      <c r="B135" s="366"/>
      <c r="C135" s="366" t="s">
        <v>871</v>
      </c>
      <c r="D135" s="367"/>
      <c r="E135" s="367"/>
      <c r="F135" s="368"/>
      <c r="G135" s="369"/>
    </row>
    <row r="136" spans="1:7" ht="8.1" customHeight="1" thickBot="1">
      <c r="A136" s="370"/>
      <c r="B136" s="371"/>
    </row>
    <row r="137" spans="1:7" ht="24" customHeight="1" thickTop="1" thickBot="1">
      <c r="A137" s="372" t="s">
        <v>801</v>
      </c>
      <c r="B137" s="373" t="s">
        <v>802</v>
      </c>
      <c r="C137" s="373" t="s">
        <v>803</v>
      </c>
      <c r="D137" s="373" t="s">
        <v>804</v>
      </c>
      <c r="E137" s="373" t="s">
        <v>805</v>
      </c>
      <c r="F137" s="373" t="s">
        <v>806</v>
      </c>
      <c r="G137" s="374" t="s">
        <v>807</v>
      </c>
    </row>
    <row r="138" spans="1:7" ht="18" customHeight="1" thickTop="1">
      <c r="A138" s="375"/>
      <c r="B138" s="376"/>
      <c r="C138" s="376"/>
      <c r="D138" s="376"/>
      <c r="E138" s="376"/>
      <c r="F138" s="376"/>
      <c r="G138" s="377">
        <v>1</v>
      </c>
    </row>
    <row r="139" spans="1:7" ht="18" customHeight="1">
      <c r="A139" s="378"/>
      <c r="B139" s="381"/>
      <c r="C139" s="379"/>
      <c r="D139" s="380"/>
      <c r="E139" s="381"/>
      <c r="F139" s="380"/>
      <c r="G139" s="390"/>
    </row>
    <row r="140" spans="1:7" ht="18" customHeight="1">
      <c r="A140" s="378"/>
      <c r="B140" s="392"/>
      <c r="C140" s="380"/>
      <c r="D140" s="380"/>
      <c r="E140" s="381"/>
      <c r="F140" s="379"/>
      <c r="G140" s="390"/>
    </row>
    <row r="141" spans="1:7" ht="18" customHeight="1">
      <c r="A141" s="385"/>
      <c r="B141" s="386"/>
      <c r="C141" s="387"/>
      <c r="D141" s="387"/>
      <c r="E141" s="387"/>
      <c r="F141" s="387"/>
      <c r="G141" s="391"/>
    </row>
    <row r="142" spans="1:7" ht="18" customHeight="1">
      <c r="A142" s="375">
        <f>+G138+1</f>
        <v>2</v>
      </c>
      <c r="B142" s="376">
        <f t="shared" ref="B142:G142" si="18">+A142+1</f>
        <v>3</v>
      </c>
      <c r="C142" s="376">
        <f t="shared" si="18"/>
        <v>4</v>
      </c>
      <c r="D142" s="376">
        <f t="shared" si="18"/>
        <v>5</v>
      </c>
      <c r="E142" s="376">
        <f t="shared" si="18"/>
        <v>6</v>
      </c>
      <c r="F142" s="376">
        <f t="shared" si="18"/>
        <v>7</v>
      </c>
      <c r="G142" s="377">
        <f t="shared" si="18"/>
        <v>8</v>
      </c>
    </row>
    <row r="143" spans="1:7" ht="18" customHeight="1">
      <c r="A143" s="378" t="s">
        <v>1</v>
      </c>
      <c r="B143" s="379" t="s">
        <v>815</v>
      </c>
      <c r="C143" s="381" t="s">
        <v>821</v>
      </c>
      <c r="D143" s="380"/>
      <c r="E143" s="381"/>
      <c r="F143" s="380"/>
      <c r="G143" s="384" t="s">
        <v>813</v>
      </c>
    </row>
    <row r="144" spans="1:7" ht="18" customHeight="1">
      <c r="A144" s="378"/>
      <c r="B144" s="392" t="s">
        <v>872</v>
      </c>
      <c r="C144" s="380"/>
      <c r="D144" s="380"/>
      <c r="E144" s="381"/>
      <c r="F144" s="379"/>
      <c r="G144" s="390"/>
    </row>
    <row r="145" spans="1:7" ht="18" customHeight="1">
      <c r="A145" s="385"/>
      <c r="B145" s="386"/>
      <c r="C145" s="387"/>
      <c r="D145" s="387"/>
      <c r="E145" s="387"/>
      <c r="F145" s="387"/>
      <c r="G145" s="391"/>
    </row>
    <row r="146" spans="1:7" ht="18" customHeight="1">
      <c r="A146" s="375">
        <f>+G142+1</f>
        <v>9</v>
      </c>
      <c r="B146" s="376">
        <f t="shared" ref="B146:G146" si="19">+A146+1</f>
        <v>10</v>
      </c>
      <c r="C146" s="376">
        <f t="shared" si="19"/>
        <v>11</v>
      </c>
      <c r="D146" s="376">
        <f t="shared" si="19"/>
        <v>12</v>
      </c>
      <c r="E146" s="376">
        <f t="shared" si="19"/>
        <v>13</v>
      </c>
      <c r="F146" s="376">
        <f t="shared" si="19"/>
        <v>14</v>
      </c>
      <c r="G146" s="377">
        <f t="shared" si="19"/>
        <v>15</v>
      </c>
    </row>
    <row r="147" spans="1:7" ht="18" customHeight="1">
      <c r="A147" s="378" t="s">
        <v>874</v>
      </c>
      <c r="B147" s="392"/>
      <c r="C147" s="392" t="s">
        <v>816</v>
      </c>
      <c r="D147" s="380"/>
      <c r="E147" s="381"/>
      <c r="F147" s="380"/>
      <c r="G147" s="390" t="s">
        <v>873</v>
      </c>
    </row>
    <row r="148" spans="1:7" ht="18" customHeight="1">
      <c r="A148" s="378" t="s">
        <v>875</v>
      </c>
      <c r="B148" s="392"/>
      <c r="C148" s="380"/>
      <c r="D148" s="380"/>
      <c r="E148" s="381"/>
      <c r="F148" s="379"/>
      <c r="G148" s="390"/>
    </row>
    <row r="149" spans="1:7" ht="18" customHeight="1">
      <c r="A149" s="385"/>
      <c r="B149" s="386"/>
      <c r="C149" s="387"/>
      <c r="D149" s="387"/>
      <c r="E149" s="387"/>
      <c r="F149" s="387"/>
      <c r="G149" s="391"/>
    </row>
    <row r="150" spans="1:7" ht="18" customHeight="1">
      <c r="A150" s="375">
        <f>+G146+1</f>
        <v>16</v>
      </c>
      <c r="B150" s="376">
        <f t="shared" ref="B150:G150" si="20">+A150+1</f>
        <v>17</v>
      </c>
      <c r="C150" s="376">
        <f t="shared" si="20"/>
        <v>18</v>
      </c>
      <c r="D150" s="376">
        <f t="shared" si="20"/>
        <v>19</v>
      </c>
      <c r="E150" s="376">
        <f t="shared" si="20"/>
        <v>20</v>
      </c>
      <c r="F150" s="376">
        <f t="shared" si="20"/>
        <v>21</v>
      </c>
      <c r="G150" s="377">
        <f t="shared" si="20"/>
        <v>22</v>
      </c>
    </row>
    <row r="151" spans="1:7" ht="18" customHeight="1">
      <c r="A151" s="378"/>
      <c r="B151" s="379" t="s">
        <v>876</v>
      </c>
      <c r="C151" s="380"/>
      <c r="D151" s="380"/>
      <c r="E151" s="381"/>
      <c r="F151" s="380"/>
      <c r="G151" s="390"/>
    </row>
    <row r="152" spans="1:7" ht="18" customHeight="1">
      <c r="A152" s="378"/>
      <c r="B152" s="381" t="s">
        <v>811</v>
      </c>
      <c r="C152" s="380"/>
      <c r="D152" s="380"/>
      <c r="E152" s="381"/>
      <c r="F152" s="379"/>
      <c r="G152" s="390"/>
    </row>
    <row r="153" spans="1:7" ht="18" customHeight="1">
      <c r="A153" s="385"/>
      <c r="B153" s="386"/>
      <c r="C153" s="387"/>
      <c r="D153" s="387"/>
      <c r="E153" s="387"/>
      <c r="F153" s="387"/>
      <c r="G153" s="391"/>
    </row>
    <row r="154" spans="1:7" ht="18" customHeight="1">
      <c r="A154" s="375">
        <f>+G150+1</f>
        <v>23</v>
      </c>
      <c r="B154" s="376">
        <f>+A154+1</f>
        <v>24</v>
      </c>
      <c r="C154" s="376">
        <f>+B154+1</f>
        <v>25</v>
      </c>
      <c r="D154" s="376">
        <f>+C154+1</f>
        <v>26</v>
      </c>
      <c r="E154" s="376">
        <f>+D154+1</f>
        <v>27</v>
      </c>
      <c r="F154" s="376">
        <f>+E154+1</f>
        <v>28</v>
      </c>
      <c r="G154" s="377"/>
    </row>
    <row r="155" spans="1:7" ht="18" customHeight="1">
      <c r="A155" s="378"/>
      <c r="B155" s="379"/>
      <c r="C155" s="406"/>
      <c r="D155" s="379"/>
      <c r="E155" s="381"/>
      <c r="F155" s="379" t="s">
        <v>877</v>
      </c>
      <c r="G155" s="390"/>
    </row>
    <row r="156" spans="1:7" ht="18" customHeight="1">
      <c r="A156" s="378"/>
      <c r="B156" s="379"/>
      <c r="C156" s="406"/>
      <c r="D156" s="379"/>
      <c r="E156" s="381"/>
      <c r="F156" s="381" t="s">
        <v>811</v>
      </c>
      <c r="G156" s="390"/>
    </row>
    <row r="157" spans="1:7" ht="18" customHeight="1" thickBot="1">
      <c r="A157" s="393"/>
      <c r="B157" s="394"/>
      <c r="C157" s="394"/>
      <c r="D157" s="395"/>
      <c r="E157" s="395"/>
      <c r="F157" s="395"/>
      <c r="G157" s="396"/>
    </row>
    <row r="158" spans="1:7" ht="17.45" customHeight="1" thickTop="1"/>
    <row r="159" spans="1:7" ht="17.25" customHeight="1">
      <c r="A159" s="362" t="s">
        <v>878</v>
      </c>
    </row>
    <row r="160" spans="1:7" ht="18" customHeight="1">
      <c r="A160" s="364" t="s">
        <v>879</v>
      </c>
    </row>
    <row r="161" spans="1:7" ht="20.25" customHeight="1">
      <c r="A161" s="365"/>
      <c r="B161" s="366"/>
      <c r="C161" s="366" t="s">
        <v>880</v>
      </c>
      <c r="D161" s="367"/>
      <c r="E161" s="367"/>
      <c r="F161" s="368"/>
      <c r="G161" s="369"/>
    </row>
    <row r="162" spans="1:7" ht="7.7" customHeight="1" thickBot="1">
      <c r="A162" s="370"/>
      <c r="B162" s="371"/>
    </row>
    <row r="163" spans="1:7" ht="24" customHeight="1" thickTop="1" thickBot="1">
      <c r="A163" s="372" t="s">
        <v>801</v>
      </c>
      <c r="B163" s="373" t="s">
        <v>802</v>
      </c>
      <c r="C163" s="373" t="s">
        <v>803</v>
      </c>
      <c r="D163" s="373" t="s">
        <v>804</v>
      </c>
      <c r="E163" s="373" t="s">
        <v>805</v>
      </c>
      <c r="F163" s="373" t="s">
        <v>806</v>
      </c>
      <c r="G163" s="374" t="s">
        <v>807</v>
      </c>
    </row>
    <row r="164" spans="1:7" ht="17.45" customHeight="1" thickTop="1">
      <c r="A164" s="375"/>
      <c r="B164" s="376"/>
      <c r="C164" s="376"/>
      <c r="D164" s="376"/>
      <c r="E164" s="376"/>
      <c r="F164" s="376"/>
      <c r="G164" s="377">
        <v>1</v>
      </c>
    </row>
    <row r="165" spans="1:7" ht="17.45" customHeight="1">
      <c r="A165" s="378"/>
      <c r="B165" s="381"/>
      <c r="C165" s="379"/>
      <c r="D165" s="380"/>
      <c r="E165" s="381"/>
      <c r="F165" s="380"/>
      <c r="G165" s="390"/>
    </row>
    <row r="166" spans="1:7" ht="17.45" customHeight="1">
      <c r="A166" s="378"/>
      <c r="B166" s="392"/>
      <c r="C166" s="380"/>
      <c r="D166" s="380"/>
      <c r="E166" s="381"/>
      <c r="F166" s="379"/>
      <c r="G166" s="390"/>
    </row>
    <row r="167" spans="1:7" ht="17.45" customHeight="1">
      <c r="A167" s="385"/>
      <c r="B167" s="386"/>
      <c r="C167" s="387"/>
      <c r="D167" s="387"/>
      <c r="E167" s="387"/>
      <c r="F167" s="387"/>
      <c r="G167" s="391"/>
    </row>
    <row r="168" spans="1:7" ht="17.45" customHeight="1">
      <c r="A168" s="375">
        <f>+G164+1</f>
        <v>2</v>
      </c>
      <c r="B168" s="376">
        <f t="shared" ref="B168:G168" si="21">+A168+1</f>
        <v>3</v>
      </c>
      <c r="C168" s="376">
        <f t="shared" si="21"/>
        <v>4</v>
      </c>
      <c r="D168" s="376">
        <f t="shared" si="21"/>
        <v>5</v>
      </c>
      <c r="E168" s="376">
        <f t="shared" si="21"/>
        <v>6</v>
      </c>
      <c r="F168" s="376">
        <f t="shared" si="21"/>
        <v>7</v>
      </c>
      <c r="G168" s="377">
        <f t="shared" si="21"/>
        <v>8</v>
      </c>
    </row>
    <row r="169" spans="1:7" ht="17.45" customHeight="1">
      <c r="A169" s="378"/>
      <c r="B169" s="382" t="s">
        <v>881</v>
      </c>
      <c r="C169" s="404"/>
      <c r="D169" s="404"/>
      <c r="E169" s="404"/>
      <c r="F169" s="405"/>
      <c r="G169" s="384" t="s">
        <v>813</v>
      </c>
    </row>
    <row r="170" spans="1:7" ht="17.45" customHeight="1">
      <c r="A170" s="378"/>
      <c r="B170" s="379" t="s">
        <v>815</v>
      </c>
      <c r="C170" s="379" t="s">
        <v>816</v>
      </c>
      <c r="D170" s="380"/>
      <c r="E170" s="381"/>
      <c r="F170" s="379"/>
      <c r="G170" s="390"/>
    </row>
    <row r="171" spans="1:7" ht="17.45" customHeight="1">
      <c r="A171" s="385"/>
      <c r="B171" s="386" t="s">
        <v>882</v>
      </c>
      <c r="C171" s="387"/>
      <c r="D171" s="387"/>
      <c r="E171" s="387"/>
      <c r="F171" s="387"/>
      <c r="G171" s="391"/>
    </row>
    <row r="172" spans="1:7" ht="17.45" customHeight="1">
      <c r="A172" s="375">
        <f>+G168+1</f>
        <v>9</v>
      </c>
      <c r="B172" s="376">
        <f t="shared" ref="B172:G172" si="22">+A172+1</f>
        <v>10</v>
      </c>
      <c r="C172" s="376">
        <f t="shared" si="22"/>
        <v>11</v>
      </c>
      <c r="D172" s="376">
        <f t="shared" si="22"/>
        <v>12</v>
      </c>
      <c r="E172" s="376">
        <f t="shared" si="22"/>
        <v>13</v>
      </c>
      <c r="F172" s="376">
        <f t="shared" si="22"/>
        <v>14</v>
      </c>
      <c r="G172" s="377">
        <f t="shared" si="22"/>
        <v>15</v>
      </c>
    </row>
    <row r="173" spans="1:7" ht="17.45" customHeight="1">
      <c r="A173" s="378" t="s">
        <v>842</v>
      </c>
      <c r="B173" s="407" t="s">
        <v>881</v>
      </c>
      <c r="C173" s="408"/>
      <c r="D173" s="408"/>
      <c r="E173" s="409"/>
      <c r="F173" s="379"/>
      <c r="G173" s="390"/>
    </row>
    <row r="174" spans="1:7" ht="17.45" customHeight="1">
      <c r="A174" s="378" t="s">
        <v>883</v>
      </c>
      <c r="B174" s="392"/>
      <c r="C174" s="380"/>
      <c r="D174" s="380"/>
      <c r="E174" s="381"/>
      <c r="F174" s="379"/>
      <c r="G174" s="390"/>
    </row>
    <row r="175" spans="1:7" ht="17.45" customHeight="1">
      <c r="A175" s="385"/>
      <c r="B175" s="386"/>
      <c r="C175" s="387"/>
      <c r="D175" s="387"/>
      <c r="E175" s="387"/>
      <c r="F175" s="387"/>
      <c r="G175" s="391"/>
    </row>
    <row r="176" spans="1:7" ht="17.45" customHeight="1">
      <c r="A176" s="375">
        <f>+G172+1</f>
        <v>16</v>
      </c>
      <c r="B176" s="376">
        <f t="shared" ref="B176:G176" si="23">+A176+1</f>
        <v>17</v>
      </c>
      <c r="C176" s="376">
        <f t="shared" si="23"/>
        <v>18</v>
      </c>
      <c r="D176" s="376">
        <f t="shared" si="23"/>
        <v>19</v>
      </c>
      <c r="E176" s="376">
        <f t="shared" si="23"/>
        <v>20</v>
      </c>
      <c r="F176" s="376">
        <f t="shared" si="23"/>
        <v>21</v>
      </c>
      <c r="G176" s="377">
        <f t="shared" si="23"/>
        <v>22</v>
      </c>
    </row>
    <row r="177" spans="1:7" ht="17.45" customHeight="1">
      <c r="A177" s="378" t="s">
        <v>4</v>
      </c>
      <c r="B177" s="379" t="s">
        <v>884</v>
      </c>
      <c r="C177" s="379" t="s">
        <v>885</v>
      </c>
      <c r="D177" s="380"/>
      <c r="E177" s="381"/>
      <c r="F177" s="379"/>
      <c r="G177" s="390"/>
    </row>
    <row r="178" spans="1:7" ht="17.45" customHeight="1">
      <c r="A178" s="378"/>
      <c r="B178" s="381" t="s">
        <v>811</v>
      </c>
      <c r="C178" s="381" t="s">
        <v>811</v>
      </c>
      <c r="D178" s="380"/>
      <c r="E178" s="381"/>
      <c r="F178" s="379"/>
      <c r="G178" s="390"/>
    </row>
    <row r="179" spans="1:7" ht="17.45" customHeight="1">
      <c r="A179" s="378"/>
      <c r="B179" s="381"/>
      <c r="C179" s="381" t="s">
        <v>886</v>
      </c>
      <c r="D179" s="379"/>
      <c r="E179" s="410"/>
      <c r="F179" s="379"/>
      <c r="G179" s="390"/>
    </row>
    <row r="180" spans="1:7" ht="17.45" customHeight="1">
      <c r="A180" s="385"/>
      <c r="B180" s="386"/>
      <c r="C180" s="386" t="s">
        <v>837</v>
      </c>
      <c r="D180" s="387"/>
      <c r="E180" s="387"/>
      <c r="F180" s="387"/>
      <c r="G180" s="391"/>
    </row>
    <row r="181" spans="1:7" ht="17.45" customHeight="1">
      <c r="A181" s="375">
        <f>+G176+1</f>
        <v>23</v>
      </c>
      <c r="B181" s="376">
        <f t="shared" ref="B181:G181" si="24">+A181+1</f>
        <v>24</v>
      </c>
      <c r="C181" s="376">
        <f t="shared" si="24"/>
        <v>25</v>
      </c>
      <c r="D181" s="376">
        <f t="shared" si="24"/>
        <v>26</v>
      </c>
      <c r="E181" s="376">
        <f t="shared" si="24"/>
        <v>27</v>
      </c>
      <c r="F181" s="376">
        <f t="shared" si="24"/>
        <v>28</v>
      </c>
      <c r="G181" s="377">
        <f t="shared" si="24"/>
        <v>29</v>
      </c>
    </row>
    <row r="182" spans="1:7" ht="17.45" customHeight="1">
      <c r="A182" s="378"/>
      <c r="B182" s="392"/>
      <c r="C182" s="380"/>
      <c r="D182" s="380"/>
      <c r="E182" s="381"/>
      <c r="F182" s="379"/>
      <c r="G182" s="390"/>
    </row>
    <row r="183" spans="1:7" ht="17.45" customHeight="1">
      <c r="A183" s="378"/>
      <c r="B183" s="392"/>
      <c r="C183" s="380"/>
      <c r="D183" s="380"/>
      <c r="E183" s="381"/>
      <c r="F183" s="379"/>
      <c r="G183" s="390"/>
    </row>
    <row r="184" spans="1:7" ht="17.45" customHeight="1">
      <c r="A184" s="385"/>
      <c r="B184" s="386"/>
      <c r="C184" s="387"/>
      <c r="D184" s="387"/>
      <c r="E184" s="387"/>
      <c r="F184" s="387"/>
      <c r="G184" s="391"/>
    </row>
    <row r="185" spans="1:7" ht="17.45" customHeight="1">
      <c r="A185" s="375">
        <f>+G181+1</f>
        <v>30</v>
      </c>
      <c r="B185" s="376">
        <f>+A185+1</f>
        <v>31</v>
      </c>
      <c r="C185" s="376"/>
      <c r="D185" s="376"/>
      <c r="E185" s="376"/>
      <c r="F185" s="376"/>
      <c r="G185" s="377"/>
    </row>
    <row r="186" spans="1:7" ht="17.45" customHeight="1">
      <c r="A186" s="378"/>
      <c r="B186" s="382" t="s">
        <v>887</v>
      </c>
      <c r="C186" s="404"/>
      <c r="D186" s="404"/>
      <c r="E186" s="404"/>
      <c r="F186" s="405"/>
      <c r="G186" s="390"/>
    </row>
    <row r="187" spans="1:7" ht="17.45" customHeight="1">
      <c r="A187" s="378"/>
      <c r="B187" s="379"/>
      <c r="C187" s="406"/>
      <c r="D187" s="379"/>
      <c r="E187" s="381"/>
      <c r="F187" s="406"/>
      <c r="G187" s="390"/>
    </row>
    <row r="188" spans="1:7" ht="17.45" customHeight="1" thickBot="1">
      <c r="A188" s="393"/>
      <c r="B188" s="394"/>
      <c r="C188" s="394"/>
      <c r="D188" s="395"/>
      <c r="E188" s="395"/>
      <c r="F188" s="395"/>
      <c r="G188" s="396"/>
    </row>
    <row r="189" spans="1:7" ht="18" customHeight="1" thickTop="1">
      <c r="A189" s="362" t="s">
        <v>888</v>
      </c>
    </row>
    <row r="190" spans="1:7" ht="18" customHeight="1">
      <c r="A190" s="364" t="s">
        <v>889</v>
      </c>
    </row>
    <row r="191" spans="1:7" ht="20.25">
      <c r="A191" s="365"/>
      <c r="B191" s="366"/>
      <c r="C191" s="366" t="s">
        <v>890</v>
      </c>
      <c r="D191" s="367"/>
      <c r="E191" s="367"/>
      <c r="F191" s="368"/>
      <c r="G191" s="369"/>
    </row>
    <row r="192" spans="1:7" ht="8.1" customHeight="1" thickBot="1">
      <c r="A192" s="370"/>
      <c r="B192" s="371"/>
    </row>
    <row r="193" spans="1:7" ht="24" customHeight="1" thickTop="1" thickBot="1">
      <c r="A193" s="372" t="s">
        <v>801</v>
      </c>
      <c r="B193" s="373" t="s">
        <v>802</v>
      </c>
      <c r="C193" s="373" t="s">
        <v>803</v>
      </c>
      <c r="D193" s="373" t="s">
        <v>804</v>
      </c>
      <c r="E193" s="373" t="s">
        <v>805</v>
      </c>
      <c r="F193" s="373" t="s">
        <v>806</v>
      </c>
      <c r="G193" s="374" t="s">
        <v>807</v>
      </c>
    </row>
    <row r="194" spans="1:7" ht="18" customHeight="1" thickTop="1">
      <c r="A194" s="375"/>
      <c r="B194" s="376"/>
      <c r="C194" s="376">
        <v>1</v>
      </c>
      <c r="D194" s="376">
        <f>+C194+1</f>
        <v>2</v>
      </c>
      <c r="E194" s="376">
        <f>+D194+1</f>
        <v>3</v>
      </c>
      <c r="F194" s="376">
        <f>+E194+1</f>
        <v>4</v>
      </c>
      <c r="G194" s="377">
        <f>+F194+1</f>
        <v>5</v>
      </c>
    </row>
    <row r="195" spans="1:7" ht="18" customHeight="1">
      <c r="A195" s="378"/>
      <c r="B195" s="382" t="s">
        <v>887</v>
      </c>
      <c r="C195" s="404"/>
      <c r="D195" s="404"/>
      <c r="E195" s="404"/>
      <c r="F195" s="405"/>
      <c r="G195" s="390"/>
    </row>
    <row r="196" spans="1:7" ht="18" customHeight="1">
      <c r="A196" s="378"/>
      <c r="B196" s="392"/>
      <c r="C196" s="380"/>
      <c r="D196" s="380"/>
      <c r="E196" s="381"/>
      <c r="F196" s="379"/>
      <c r="G196" s="390"/>
    </row>
    <row r="197" spans="1:7" ht="18" customHeight="1">
      <c r="A197" s="385"/>
      <c r="B197" s="386"/>
      <c r="C197" s="387"/>
      <c r="D197" s="387"/>
      <c r="E197" s="387"/>
      <c r="F197" s="387"/>
      <c r="G197" s="391"/>
    </row>
    <row r="198" spans="1:7" ht="18" customHeight="1">
      <c r="A198" s="375">
        <f>+G194+1</f>
        <v>6</v>
      </c>
      <c r="B198" s="376">
        <f t="shared" ref="B198:G198" si="25">+A198+1</f>
        <v>7</v>
      </c>
      <c r="C198" s="376">
        <f t="shared" si="25"/>
        <v>8</v>
      </c>
      <c r="D198" s="376">
        <f t="shared" si="25"/>
        <v>9</v>
      </c>
      <c r="E198" s="376">
        <f t="shared" si="25"/>
        <v>10</v>
      </c>
      <c r="F198" s="376">
        <f t="shared" si="25"/>
        <v>11</v>
      </c>
      <c r="G198" s="377">
        <f t="shared" si="25"/>
        <v>12</v>
      </c>
    </row>
    <row r="199" spans="1:7" ht="18" customHeight="1">
      <c r="A199" s="378"/>
      <c r="B199" s="379" t="s">
        <v>891</v>
      </c>
      <c r="C199" s="379" t="s">
        <v>816</v>
      </c>
      <c r="D199" s="380"/>
      <c r="E199" s="381"/>
      <c r="F199" s="380"/>
      <c r="G199" s="384" t="s">
        <v>813</v>
      </c>
    </row>
    <row r="200" spans="1:7" ht="18" customHeight="1">
      <c r="A200" s="378"/>
      <c r="B200" s="379" t="s">
        <v>815</v>
      </c>
      <c r="C200" s="379"/>
      <c r="D200" s="380"/>
      <c r="E200" s="381"/>
      <c r="F200" s="379"/>
      <c r="G200" s="390"/>
    </row>
    <row r="201" spans="1:7" ht="18" customHeight="1">
      <c r="A201" s="385"/>
      <c r="B201" s="386"/>
      <c r="C201" s="387"/>
      <c r="D201" s="387"/>
      <c r="E201" s="387"/>
      <c r="F201" s="387"/>
      <c r="G201" s="391"/>
    </row>
    <row r="202" spans="1:7" ht="18" customHeight="1">
      <c r="A202" s="375">
        <f>+G198+1</f>
        <v>13</v>
      </c>
      <c r="B202" s="376">
        <f t="shared" ref="B202:G202" si="26">+A202+1</f>
        <v>14</v>
      </c>
      <c r="C202" s="376">
        <f t="shared" si="26"/>
        <v>15</v>
      </c>
      <c r="D202" s="376">
        <f t="shared" si="26"/>
        <v>16</v>
      </c>
      <c r="E202" s="376">
        <f t="shared" si="26"/>
        <v>17</v>
      </c>
      <c r="F202" s="376">
        <f t="shared" si="26"/>
        <v>18</v>
      </c>
      <c r="G202" s="377">
        <f t="shared" si="26"/>
        <v>19</v>
      </c>
    </row>
    <row r="203" spans="1:7" ht="18" customHeight="1">
      <c r="A203" s="378" t="s">
        <v>892</v>
      </c>
      <c r="B203" s="379"/>
      <c r="C203" s="379" t="s">
        <v>833</v>
      </c>
      <c r="D203" s="380"/>
      <c r="E203" s="381" t="s">
        <v>821</v>
      </c>
      <c r="F203" s="379" t="s">
        <v>893</v>
      </c>
      <c r="G203" s="390"/>
    </row>
    <row r="204" spans="1:7" ht="18" customHeight="1">
      <c r="A204" s="378"/>
      <c r="B204" s="392"/>
      <c r="C204" s="392" t="s">
        <v>894</v>
      </c>
      <c r="D204" s="380"/>
      <c r="E204" s="380" t="s">
        <v>833</v>
      </c>
      <c r="F204" s="381" t="s">
        <v>811</v>
      </c>
      <c r="G204" s="390"/>
    </row>
    <row r="205" spans="1:7" ht="18" customHeight="1">
      <c r="A205" s="385"/>
      <c r="B205" s="386"/>
      <c r="C205" s="387"/>
      <c r="D205" s="387"/>
      <c r="E205" s="387" t="s">
        <v>895</v>
      </c>
      <c r="F205" s="387"/>
      <c r="G205" s="391"/>
    </row>
    <row r="206" spans="1:7" ht="18" customHeight="1">
      <c r="A206" s="375">
        <f>+G202+1</f>
        <v>20</v>
      </c>
      <c r="B206" s="376">
        <f t="shared" ref="B206:G206" si="27">+A206+1</f>
        <v>21</v>
      </c>
      <c r="C206" s="376">
        <f t="shared" si="27"/>
        <v>22</v>
      </c>
      <c r="D206" s="376">
        <f t="shared" si="27"/>
        <v>23</v>
      </c>
      <c r="E206" s="376">
        <f t="shared" si="27"/>
        <v>24</v>
      </c>
      <c r="F206" s="376">
        <f t="shared" si="27"/>
        <v>25</v>
      </c>
      <c r="G206" s="377">
        <f t="shared" si="27"/>
        <v>26</v>
      </c>
    </row>
    <row r="207" spans="1:7" ht="18" customHeight="1">
      <c r="A207" s="378" t="s">
        <v>896</v>
      </c>
      <c r="B207" s="392"/>
      <c r="C207" s="392" t="s">
        <v>833</v>
      </c>
      <c r="D207" s="380"/>
      <c r="E207" s="381"/>
      <c r="F207" s="380" t="s">
        <v>819</v>
      </c>
      <c r="G207" s="390" t="s">
        <v>897</v>
      </c>
    </row>
    <row r="208" spans="1:7" ht="18" customHeight="1">
      <c r="A208" s="378"/>
      <c r="B208" s="392"/>
      <c r="C208" s="392" t="s">
        <v>898</v>
      </c>
      <c r="D208" s="380"/>
      <c r="E208" s="381"/>
      <c r="F208" s="379" t="s">
        <v>899</v>
      </c>
      <c r="G208" s="390"/>
    </row>
    <row r="209" spans="1:7" ht="18" customHeight="1">
      <c r="A209" s="385"/>
      <c r="B209" s="386"/>
      <c r="C209" s="386"/>
      <c r="D209" s="387"/>
      <c r="E209" s="387"/>
      <c r="F209" s="387"/>
      <c r="G209" s="391"/>
    </row>
    <row r="210" spans="1:7" ht="18" customHeight="1">
      <c r="A210" s="375">
        <f>+G206+1</f>
        <v>27</v>
      </c>
      <c r="B210" s="376">
        <f>+A210+1</f>
        <v>28</v>
      </c>
      <c r="C210" s="376">
        <f>+B210+1</f>
        <v>29</v>
      </c>
      <c r="D210" s="376">
        <f>+C210+1</f>
        <v>30</v>
      </c>
      <c r="E210" s="376"/>
      <c r="F210" s="376"/>
      <c r="G210" s="377"/>
    </row>
    <row r="211" spans="1:7" ht="18" customHeight="1">
      <c r="A211" s="378"/>
      <c r="B211" s="379"/>
      <c r="C211" s="379" t="s">
        <v>886</v>
      </c>
      <c r="D211" s="379"/>
      <c r="E211" s="381"/>
      <c r="F211" s="406"/>
      <c r="G211" s="390"/>
    </row>
    <row r="212" spans="1:7" ht="18" customHeight="1">
      <c r="A212" s="378"/>
      <c r="B212" s="379"/>
      <c r="C212" s="379" t="s">
        <v>837</v>
      </c>
      <c r="D212" s="379"/>
      <c r="E212" s="381"/>
      <c r="F212" s="406"/>
      <c r="G212" s="390"/>
    </row>
    <row r="213" spans="1:7" ht="18" customHeight="1" thickBot="1">
      <c r="A213" s="393"/>
      <c r="B213" s="394"/>
      <c r="C213" s="394"/>
      <c r="D213" s="395"/>
      <c r="E213" s="395"/>
      <c r="F213" s="395"/>
      <c r="G213" s="396"/>
    </row>
    <row r="214" spans="1:7" ht="18" customHeight="1" thickTop="1">
      <c r="A214" s="363"/>
      <c r="B214" s="363"/>
      <c r="C214" s="363"/>
      <c r="D214" s="363"/>
      <c r="E214" s="363"/>
      <c r="F214" s="363"/>
      <c r="G214" s="363"/>
    </row>
    <row r="215" spans="1:7" ht="18" customHeight="1">
      <c r="A215" s="362" t="s">
        <v>900</v>
      </c>
      <c r="B215" s="363"/>
      <c r="C215" s="363"/>
      <c r="D215" s="363"/>
      <c r="E215" s="363"/>
      <c r="F215" s="363"/>
      <c r="G215" s="363"/>
    </row>
    <row r="216" spans="1:7" ht="17.25" customHeight="1">
      <c r="A216" s="364" t="s">
        <v>901</v>
      </c>
    </row>
    <row r="217" spans="1:7" ht="20.25" customHeight="1">
      <c r="A217" s="365"/>
      <c r="B217" s="366"/>
      <c r="C217" s="366" t="s">
        <v>902</v>
      </c>
      <c r="D217" s="367"/>
      <c r="E217" s="367"/>
      <c r="F217" s="368"/>
      <c r="G217" s="369"/>
    </row>
    <row r="218" spans="1:7" ht="8.25" customHeight="1" thickBot="1">
      <c r="A218" s="370"/>
      <c r="B218" s="371"/>
    </row>
    <row r="219" spans="1:7" ht="18" customHeight="1" thickTop="1" thickBot="1">
      <c r="A219" s="372" t="s">
        <v>801</v>
      </c>
      <c r="B219" s="373" t="s">
        <v>802</v>
      </c>
      <c r="C219" s="373" t="s">
        <v>803</v>
      </c>
      <c r="D219" s="373" t="s">
        <v>804</v>
      </c>
      <c r="E219" s="373" t="s">
        <v>805</v>
      </c>
      <c r="F219" s="373" t="s">
        <v>806</v>
      </c>
      <c r="G219" s="374" t="s">
        <v>807</v>
      </c>
    </row>
    <row r="220" spans="1:7" ht="18" customHeight="1" thickTop="1">
      <c r="A220" s="375"/>
      <c r="B220" s="376"/>
      <c r="C220" s="376"/>
      <c r="D220" s="376"/>
      <c r="E220" s="376">
        <v>1</v>
      </c>
      <c r="F220" s="376">
        <f>+E220+1</f>
        <v>2</v>
      </c>
      <c r="G220" s="377">
        <f>+F220+1</f>
        <v>3</v>
      </c>
    </row>
    <row r="221" spans="1:7" ht="18" customHeight="1">
      <c r="A221" s="378"/>
      <c r="B221" s="381"/>
      <c r="C221" s="379"/>
      <c r="D221" s="380"/>
      <c r="E221" s="381"/>
      <c r="F221" s="381" t="s">
        <v>831</v>
      </c>
      <c r="G221" s="384" t="s">
        <v>830</v>
      </c>
    </row>
    <row r="222" spans="1:7" ht="18" customHeight="1">
      <c r="A222" s="378"/>
      <c r="B222" s="392"/>
      <c r="C222" s="380"/>
      <c r="D222" s="380"/>
      <c r="E222" s="381"/>
      <c r="F222" s="379"/>
      <c r="G222" s="384" t="s">
        <v>831</v>
      </c>
    </row>
    <row r="223" spans="1:7" ht="18" customHeight="1">
      <c r="A223" s="385"/>
      <c r="B223" s="386"/>
      <c r="C223" s="387"/>
      <c r="D223" s="387"/>
      <c r="E223" s="387"/>
      <c r="F223" s="387"/>
      <c r="G223" s="391"/>
    </row>
    <row r="224" spans="1:7" ht="18" customHeight="1">
      <c r="A224" s="375">
        <f>+G220+1</f>
        <v>4</v>
      </c>
      <c r="B224" s="376">
        <f t="shared" ref="B224:G224" si="28">+A224+1</f>
        <v>5</v>
      </c>
      <c r="C224" s="376">
        <f t="shared" si="28"/>
        <v>6</v>
      </c>
      <c r="D224" s="376">
        <f t="shared" si="28"/>
        <v>7</v>
      </c>
      <c r="E224" s="376">
        <f t="shared" si="28"/>
        <v>8</v>
      </c>
      <c r="F224" s="376">
        <f t="shared" si="28"/>
        <v>9</v>
      </c>
      <c r="G224" s="377">
        <f t="shared" si="28"/>
        <v>10</v>
      </c>
    </row>
    <row r="225" spans="1:7" ht="18" customHeight="1">
      <c r="A225" s="378" t="s">
        <v>831</v>
      </c>
      <c r="B225" s="379" t="s">
        <v>815</v>
      </c>
      <c r="C225" s="379"/>
      <c r="D225" s="380"/>
      <c r="E225" s="381"/>
      <c r="F225" s="379" t="s">
        <v>903</v>
      </c>
      <c r="G225" s="384" t="s">
        <v>813</v>
      </c>
    </row>
    <row r="226" spans="1:7" ht="18" customHeight="1">
      <c r="A226" s="378"/>
      <c r="B226" s="392"/>
      <c r="C226" s="380"/>
      <c r="D226" s="380"/>
      <c r="E226" s="381"/>
      <c r="F226" s="379" t="s">
        <v>785</v>
      </c>
      <c r="G226" s="390"/>
    </row>
    <row r="227" spans="1:7" ht="18" customHeight="1">
      <c r="A227" s="385"/>
      <c r="B227" s="386"/>
      <c r="C227" s="387"/>
      <c r="D227" s="387"/>
      <c r="E227" s="387"/>
      <c r="F227" s="387"/>
      <c r="G227" s="391"/>
    </row>
    <row r="228" spans="1:7" ht="18" customHeight="1">
      <c r="A228" s="375">
        <f>+G224+1</f>
        <v>11</v>
      </c>
      <c r="B228" s="376">
        <f t="shared" ref="B228:G228" si="29">+A228+1</f>
        <v>12</v>
      </c>
      <c r="C228" s="376">
        <f t="shared" si="29"/>
        <v>13</v>
      </c>
      <c r="D228" s="376">
        <f t="shared" si="29"/>
        <v>14</v>
      </c>
      <c r="E228" s="376">
        <f t="shared" si="29"/>
        <v>15</v>
      </c>
      <c r="F228" s="376">
        <f t="shared" si="29"/>
        <v>16</v>
      </c>
      <c r="G228" s="377">
        <f t="shared" si="29"/>
        <v>17</v>
      </c>
    </row>
    <row r="229" spans="1:7" ht="18" customHeight="1">
      <c r="A229" s="378" t="s">
        <v>904</v>
      </c>
      <c r="B229" s="392"/>
      <c r="C229" s="380" t="s">
        <v>816</v>
      </c>
      <c r="D229" s="380"/>
      <c r="E229" s="381"/>
      <c r="F229" s="381" t="s">
        <v>821</v>
      </c>
      <c r="G229" s="390" t="s">
        <v>905</v>
      </c>
    </row>
    <row r="230" spans="1:7" ht="18" customHeight="1">
      <c r="A230" s="378"/>
      <c r="B230" s="392"/>
      <c r="C230" s="380"/>
      <c r="D230" s="380"/>
      <c r="E230" s="381"/>
      <c r="F230" s="380"/>
      <c r="G230" s="390"/>
    </row>
    <row r="231" spans="1:7" ht="18" customHeight="1">
      <c r="A231" s="385"/>
      <c r="B231" s="386"/>
      <c r="C231" s="387"/>
      <c r="D231" s="387"/>
      <c r="E231" s="387"/>
      <c r="F231" s="387"/>
      <c r="G231" s="391"/>
    </row>
    <row r="232" spans="1:7" ht="18" customHeight="1">
      <c r="A232" s="375">
        <f>+G228+1</f>
        <v>18</v>
      </c>
      <c r="B232" s="376">
        <f t="shared" ref="B232:G232" si="30">+A232+1</f>
        <v>19</v>
      </c>
      <c r="C232" s="376">
        <f t="shared" si="30"/>
        <v>20</v>
      </c>
      <c r="D232" s="376">
        <f t="shared" si="30"/>
        <v>21</v>
      </c>
      <c r="E232" s="376">
        <f t="shared" si="30"/>
        <v>22</v>
      </c>
      <c r="F232" s="376">
        <f t="shared" si="30"/>
        <v>23</v>
      </c>
      <c r="G232" s="377">
        <f t="shared" si="30"/>
        <v>24</v>
      </c>
    </row>
    <row r="233" spans="1:7" ht="18" customHeight="1">
      <c r="A233" s="378"/>
      <c r="B233" s="392"/>
      <c r="C233" s="380"/>
      <c r="D233" s="380"/>
      <c r="E233" s="381"/>
      <c r="F233" s="379"/>
      <c r="G233" s="390"/>
    </row>
    <row r="234" spans="1:7" ht="18" customHeight="1">
      <c r="A234" s="378"/>
      <c r="B234" s="392"/>
      <c r="C234" s="380"/>
      <c r="D234" s="380"/>
      <c r="E234" s="381"/>
      <c r="F234" s="379"/>
      <c r="G234" s="390"/>
    </row>
    <row r="235" spans="1:7" ht="18" customHeight="1">
      <c r="A235" s="385"/>
      <c r="B235" s="386"/>
      <c r="C235" s="387"/>
      <c r="D235" s="387"/>
      <c r="E235" s="387"/>
      <c r="F235" s="387"/>
      <c r="G235" s="391"/>
    </row>
    <row r="236" spans="1:7" ht="18" customHeight="1">
      <c r="A236" s="375">
        <f>+G232+1</f>
        <v>25</v>
      </c>
      <c r="B236" s="376">
        <f t="shared" ref="B236:G236" si="31">+A236+1</f>
        <v>26</v>
      </c>
      <c r="C236" s="376">
        <f t="shared" si="31"/>
        <v>27</v>
      </c>
      <c r="D236" s="376">
        <f t="shared" si="31"/>
        <v>28</v>
      </c>
      <c r="E236" s="376">
        <f t="shared" si="31"/>
        <v>29</v>
      </c>
      <c r="F236" s="376">
        <f t="shared" si="31"/>
        <v>30</v>
      </c>
      <c r="G236" s="377">
        <f t="shared" si="31"/>
        <v>31</v>
      </c>
    </row>
    <row r="237" spans="1:7" ht="18" customHeight="1">
      <c r="A237" s="378"/>
      <c r="B237" s="379" t="s">
        <v>906</v>
      </c>
      <c r="C237" s="406"/>
      <c r="D237" s="379"/>
      <c r="E237" s="381"/>
      <c r="F237" s="406"/>
      <c r="G237" s="390"/>
    </row>
    <row r="238" spans="1:7" ht="18" customHeight="1">
      <c r="A238" s="378"/>
      <c r="B238" s="381" t="s">
        <v>811</v>
      </c>
      <c r="C238" s="406"/>
      <c r="D238" s="379"/>
      <c r="E238" s="381"/>
      <c r="F238" s="406"/>
      <c r="G238" s="390"/>
    </row>
    <row r="239" spans="1:7" ht="18" customHeight="1" thickBot="1">
      <c r="A239" s="393"/>
      <c r="B239" s="394"/>
      <c r="C239" s="394"/>
      <c r="D239" s="395"/>
      <c r="E239" s="395"/>
      <c r="F239" s="395"/>
      <c r="G239" s="396"/>
    </row>
    <row r="240" spans="1:7" ht="18" customHeight="1" thickTop="1">
      <c r="A240" s="362" t="s">
        <v>907</v>
      </c>
      <c r="B240" s="363"/>
      <c r="C240" s="363"/>
      <c r="D240" s="363"/>
      <c r="E240" s="363"/>
      <c r="F240" s="363"/>
      <c r="G240" s="363"/>
    </row>
    <row r="241" spans="1:7" ht="18" customHeight="1">
      <c r="A241" s="364" t="s">
        <v>908</v>
      </c>
    </row>
    <row r="242" spans="1:7" ht="20.25">
      <c r="A242" s="365"/>
      <c r="B242" s="366"/>
      <c r="C242" s="366" t="s">
        <v>909</v>
      </c>
      <c r="D242" s="367"/>
      <c r="E242" s="367"/>
      <c r="F242" s="368"/>
      <c r="G242" s="369"/>
    </row>
    <row r="243" spans="1:7" ht="8.1" customHeight="1" thickBot="1">
      <c r="A243" s="370"/>
      <c r="B243" s="371"/>
    </row>
    <row r="244" spans="1:7" ht="24" customHeight="1" thickTop="1" thickBot="1">
      <c r="A244" s="372" t="s">
        <v>801</v>
      </c>
      <c r="B244" s="373" t="s">
        <v>802</v>
      </c>
      <c r="C244" s="373" t="s">
        <v>803</v>
      </c>
      <c r="D244" s="373" t="s">
        <v>804</v>
      </c>
      <c r="E244" s="373" t="s">
        <v>805</v>
      </c>
      <c r="F244" s="373" t="s">
        <v>806</v>
      </c>
      <c r="G244" s="374" t="s">
        <v>807</v>
      </c>
    </row>
    <row r="245" spans="1:7" ht="18" customHeight="1" thickTop="1">
      <c r="A245" s="375">
        <f>+G241+1</f>
        <v>1</v>
      </c>
      <c r="B245" s="376">
        <f t="shared" ref="B245:G245" si="32">+A245+1</f>
        <v>2</v>
      </c>
      <c r="C245" s="376">
        <f t="shared" si="32"/>
        <v>3</v>
      </c>
      <c r="D245" s="376">
        <f t="shared" si="32"/>
        <v>4</v>
      </c>
      <c r="E245" s="376">
        <f t="shared" si="32"/>
        <v>5</v>
      </c>
      <c r="F245" s="376">
        <f t="shared" si="32"/>
        <v>6</v>
      </c>
      <c r="G245" s="377">
        <f t="shared" si="32"/>
        <v>7</v>
      </c>
    </row>
    <row r="246" spans="1:7" ht="18" customHeight="1">
      <c r="A246" s="378"/>
      <c r="B246" s="381"/>
      <c r="C246" s="379"/>
      <c r="D246" s="380"/>
      <c r="E246" s="381" t="s">
        <v>910</v>
      </c>
      <c r="F246" s="380" t="s">
        <v>911</v>
      </c>
      <c r="G246" s="384" t="s">
        <v>813</v>
      </c>
    </row>
    <row r="247" spans="1:7" ht="18" customHeight="1">
      <c r="A247" s="378"/>
      <c r="B247" s="392"/>
      <c r="C247" s="380"/>
      <c r="D247" s="380"/>
      <c r="E247" s="381"/>
      <c r="F247" s="379"/>
      <c r="G247" s="390"/>
    </row>
    <row r="248" spans="1:7" ht="18" customHeight="1">
      <c r="A248" s="385"/>
      <c r="B248" s="386"/>
      <c r="C248" s="387"/>
      <c r="D248" s="387"/>
      <c r="E248" s="387"/>
      <c r="F248" s="387"/>
      <c r="G248" s="391"/>
    </row>
    <row r="249" spans="1:7" ht="18" customHeight="1">
      <c r="A249" s="375">
        <f>+G245+1</f>
        <v>8</v>
      </c>
      <c r="B249" s="376">
        <f t="shared" ref="B249:G249" si="33">+A249+1</f>
        <v>9</v>
      </c>
      <c r="C249" s="376">
        <f t="shared" si="33"/>
        <v>10</v>
      </c>
      <c r="D249" s="376">
        <f t="shared" si="33"/>
        <v>11</v>
      </c>
      <c r="E249" s="376">
        <f t="shared" si="33"/>
        <v>12</v>
      </c>
      <c r="F249" s="376">
        <f t="shared" si="33"/>
        <v>13</v>
      </c>
      <c r="G249" s="377">
        <f t="shared" si="33"/>
        <v>14</v>
      </c>
    </row>
    <row r="250" spans="1:7" ht="18" customHeight="1">
      <c r="A250" s="378" t="s">
        <v>912</v>
      </c>
      <c r="B250" s="381"/>
      <c r="C250" s="379"/>
      <c r="D250" s="380"/>
      <c r="E250" s="381"/>
      <c r="F250" s="380"/>
      <c r="G250" s="390"/>
    </row>
    <row r="251" spans="1:7" ht="18" customHeight="1">
      <c r="A251" s="378"/>
      <c r="B251" s="392"/>
      <c r="C251" s="380"/>
      <c r="D251" s="380"/>
      <c r="E251" s="381"/>
      <c r="F251" s="379"/>
      <c r="G251" s="390"/>
    </row>
    <row r="252" spans="1:7" ht="18" customHeight="1">
      <c r="A252" s="385"/>
      <c r="B252" s="386"/>
      <c r="C252" s="387"/>
      <c r="D252" s="387"/>
      <c r="E252" s="387"/>
      <c r="F252" s="387"/>
      <c r="G252" s="391"/>
    </row>
    <row r="253" spans="1:7" ht="18" customHeight="1">
      <c r="A253" s="375">
        <f>+G249+1</f>
        <v>15</v>
      </c>
      <c r="B253" s="376">
        <f t="shared" ref="B253:G253" si="34">+A253+1</f>
        <v>16</v>
      </c>
      <c r="C253" s="376">
        <f t="shared" si="34"/>
        <v>17</v>
      </c>
      <c r="D253" s="376">
        <f t="shared" si="34"/>
        <v>18</v>
      </c>
      <c r="E253" s="376">
        <f t="shared" si="34"/>
        <v>19</v>
      </c>
      <c r="F253" s="376">
        <f t="shared" si="34"/>
        <v>20</v>
      </c>
      <c r="G253" s="377">
        <f t="shared" si="34"/>
        <v>21</v>
      </c>
    </row>
    <row r="254" spans="1:7" ht="18" customHeight="1">
      <c r="A254" s="378"/>
      <c r="B254" s="401" t="s">
        <v>795</v>
      </c>
      <c r="C254" s="402"/>
      <c r="D254" s="403"/>
      <c r="E254" s="381"/>
      <c r="F254" s="381"/>
      <c r="G254" s="390" t="s">
        <v>913</v>
      </c>
    </row>
    <row r="255" spans="1:7" ht="18" customHeight="1">
      <c r="A255" s="378"/>
      <c r="B255" s="392"/>
      <c r="C255" s="380"/>
      <c r="D255" s="380"/>
      <c r="E255" s="381"/>
      <c r="F255" s="380"/>
      <c r="G255" s="390" t="s">
        <v>914</v>
      </c>
    </row>
    <row r="256" spans="1:7" ht="18" customHeight="1">
      <c r="A256" s="385"/>
      <c r="B256" s="386"/>
      <c r="C256" s="387"/>
      <c r="D256" s="387"/>
      <c r="E256" s="387"/>
      <c r="F256" s="387"/>
      <c r="G256" s="391"/>
    </row>
    <row r="257" spans="1:7" ht="18" customHeight="1">
      <c r="A257" s="375">
        <f>+G253+1</f>
        <v>22</v>
      </c>
      <c r="B257" s="376">
        <f t="shared" ref="B257:G257" si="35">+A257+1</f>
        <v>23</v>
      </c>
      <c r="C257" s="376">
        <f t="shared" si="35"/>
        <v>24</v>
      </c>
      <c r="D257" s="376">
        <f t="shared" si="35"/>
        <v>25</v>
      </c>
      <c r="E257" s="376">
        <f t="shared" si="35"/>
        <v>26</v>
      </c>
      <c r="F257" s="376">
        <f t="shared" si="35"/>
        <v>27</v>
      </c>
      <c r="G257" s="377">
        <f t="shared" si="35"/>
        <v>28</v>
      </c>
    </row>
    <row r="258" spans="1:7" ht="18" customHeight="1">
      <c r="A258" s="378" t="s">
        <v>913</v>
      </c>
      <c r="B258" s="392"/>
      <c r="C258" s="380"/>
      <c r="D258" s="401" t="s">
        <v>796</v>
      </c>
      <c r="E258" s="402"/>
      <c r="F258" s="403"/>
      <c r="G258" s="390" t="s">
        <v>913</v>
      </c>
    </row>
    <row r="259" spans="1:7" ht="18" customHeight="1">
      <c r="A259" s="378" t="s">
        <v>914</v>
      </c>
      <c r="B259" s="392"/>
      <c r="C259" s="380"/>
      <c r="D259" s="380"/>
      <c r="E259" s="381"/>
      <c r="F259" s="379"/>
      <c r="G259" s="390" t="s">
        <v>915</v>
      </c>
    </row>
    <row r="260" spans="1:7" ht="18" customHeight="1">
      <c r="A260" s="385"/>
      <c r="B260" s="386"/>
      <c r="C260" s="387"/>
      <c r="D260" s="387"/>
      <c r="E260" s="387"/>
      <c r="F260" s="387"/>
      <c r="G260" s="391"/>
    </row>
    <row r="261" spans="1:7" ht="18" customHeight="1">
      <c r="A261" s="375">
        <f>+G257+1</f>
        <v>29</v>
      </c>
      <c r="B261" s="376">
        <f>+A261+1</f>
        <v>30</v>
      </c>
      <c r="C261" s="376"/>
      <c r="D261" s="376"/>
      <c r="E261" s="376"/>
      <c r="F261" s="376"/>
      <c r="G261" s="377"/>
    </row>
    <row r="262" spans="1:7" ht="18" customHeight="1">
      <c r="A262" s="378" t="s">
        <v>913</v>
      </c>
      <c r="B262" s="379"/>
      <c r="C262" s="406"/>
      <c r="D262" s="379"/>
      <c r="E262" s="381"/>
      <c r="F262" s="406"/>
      <c r="G262" s="390"/>
    </row>
    <row r="263" spans="1:7" ht="18" customHeight="1">
      <c r="A263" s="378" t="s">
        <v>915</v>
      </c>
      <c r="B263" s="381"/>
      <c r="C263" s="406"/>
      <c r="D263" s="379"/>
      <c r="E263" s="381"/>
      <c r="F263" s="406"/>
      <c r="G263" s="390"/>
    </row>
    <row r="264" spans="1:7" ht="18" customHeight="1" thickBot="1">
      <c r="A264" s="393"/>
      <c r="B264" s="394"/>
      <c r="C264" s="394"/>
      <c r="D264" s="395"/>
      <c r="E264" s="395"/>
      <c r="F264" s="395"/>
      <c r="G264" s="396"/>
    </row>
    <row r="265" spans="1:7" ht="18" customHeight="1" thickTop="1">
      <c r="A265" s="363"/>
      <c r="B265" s="363"/>
      <c r="C265" s="363"/>
      <c r="D265" s="363"/>
      <c r="E265" s="363"/>
      <c r="F265" s="363"/>
      <c r="G265" s="363"/>
    </row>
    <row r="266" spans="1:7" ht="18" customHeight="1">
      <c r="A266" s="362" t="s">
        <v>916</v>
      </c>
    </row>
    <row r="267" spans="1:7" ht="18" customHeight="1">
      <c r="A267" s="364" t="s">
        <v>917</v>
      </c>
    </row>
    <row r="268" spans="1:7" ht="20.25">
      <c r="A268" s="365"/>
      <c r="B268" s="366"/>
      <c r="C268" s="366" t="s">
        <v>918</v>
      </c>
      <c r="D268" s="367"/>
      <c r="E268" s="367"/>
      <c r="F268" s="368"/>
      <c r="G268" s="369"/>
    </row>
    <row r="269" spans="1:7" ht="13.5" thickBot="1">
      <c r="A269" s="370"/>
      <c r="B269" s="371"/>
    </row>
    <row r="270" spans="1:7" ht="20.25" thickTop="1" thickBot="1">
      <c r="A270" s="372" t="s">
        <v>801</v>
      </c>
      <c r="B270" s="373" t="s">
        <v>802</v>
      </c>
      <c r="C270" s="373" t="s">
        <v>803</v>
      </c>
      <c r="D270" s="373" t="s">
        <v>804</v>
      </c>
      <c r="E270" s="373" t="s">
        <v>805</v>
      </c>
      <c r="F270" s="373" t="s">
        <v>806</v>
      </c>
      <c r="G270" s="374" t="s">
        <v>807</v>
      </c>
    </row>
    <row r="271" spans="1:7" ht="15.75" thickTop="1">
      <c r="A271" s="375"/>
      <c r="B271" s="376"/>
      <c r="C271" s="376">
        <v>1</v>
      </c>
      <c r="D271" s="376">
        <f>+C271+1</f>
        <v>2</v>
      </c>
      <c r="E271" s="376">
        <f>+D271+1</f>
        <v>3</v>
      </c>
      <c r="F271" s="376">
        <f>+E271+1</f>
        <v>4</v>
      </c>
      <c r="G271" s="377">
        <f>+F271+1</f>
        <v>5</v>
      </c>
    </row>
    <row r="272" spans="1:7" ht="15">
      <c r="A272" s="378"/>
      <c r="B272" s="381"/>
      <c r="C272" s="381" t="s">
        <v>919</v>
      </c>
      <c r="D272" s="380"/>
      <c r="E272" s="381"/>
      <c r="F272" s="379" t="s">
        <v>920</v>
      </c>
      <c r="G272" s="390"/>
    </row>
    <row r="273" spans="1:7" ht="15">
      <c r="A273" s="378"/>
      <c r="B273" s="392"/>
      <c r="C273" s="392" t="s">
        <v>921</v>
      </c>
      <c r="D273" s="380"/>
      <c r="E273" s="381"/>
      <c r="F273" s="379"/>
      <c r="G273" s="390"/>
    </row>
    <row r="274" spans="1:7" ht="15">
      <c r="A274" s="385"/>
      <c r="B274" s="386"/>
      <c r="C274" s="387"/>
      <c r="D274" s="387"/>
      <c r="E274" s="387"/>
      <c r="F274" s="387"/>
      <c r="G274" s="391"/>
    </row>
    <row r="275" spans="1:7" ht="15">
      <c r="A275" s="375">
        <f>+G271+1</f>
        <v>6</v>
      </c>
      <c r="B275" s="376">
        <f t="shared" ref="B275:G275" si="36">+A275+1</f>
        <v>7</v>
      </c>
      <c r="C275" s="376">
        <f t="shared" si="36"/>
        <v>8</v>
      </c>
      <c r="D275" s="376">
        <f t="shared" si="36"/>
        <v>9</v>
      </c>
      <c r="E275" s="376">
        <f t="shared" si="36"/>
        <v>10</v>
      </c>
      <c r="F275" s="376">
        <f t="shared" si="36"/>
        <v>11</v>
      </c>
      <c r="G275" s="377">
        <f t="shared" si="36"/>
        <v>12</v>
      </c>
    </row>
    <row r="276" spans="1:7" ht="15">
      <c r="A276" s="378"/>
      <c r="B276" s="381"/>
      <c r="C276" s="379"/>
      <c r="D276" s="380"/>
      <c r="E276" s="381"/>
      <c r="F276" s="380"/>
      <c r="G276" s="390"/>
    </row>
    <row r="277" spans="1:7" ht="15">
      <c r="A277" s="378"/>
      <c r="B277" s="392"/>
      <c r="C277" s="380"/>
      <c r="D277" s="380"/>
      <c r="E277" s="381"/>
      <c r="F277" s="379"/>
      <c r="G277" s="390"/>
    </row>
    <row r="278" spans="1:7" ht="15">
      <c r="A278" s="385"/>
      <c r="B278" s="386"/>
      <c r="C278" s="387"/>
      <c r="D278" s="387"/>
      <c r="E278" s="387"/>
      <c r="F278" s="387"/>
      <c r="G278" s="391"/>
    </row>
    <row r="279" spans="1:7" ht="15">
      <c r="A279" s="375">
        <f>+G275+1</f>
        <v>13</v>
      </c>
      <c r="B279" s="376">
        <f t="shared" ref="B279:G279" si="37">+A279+1</f>
        <v>14</v>
      </c>
      <c r="C279" s="376">
        <f t="shared" si="37"/>
        <v>15</v>
      </c>
      <c r="D279" s="376">
        <f t="shared" si="37"/>
        <v>16</v>
      </c>
      <c r="E279" s="376">
        <f t="shared" si="37"/>
        <v>17</v>
      </c>
      <c r="F279" s="376">
        <f t="shared" si="37"/>
        <v>18</v>
      </c>
      <c r="G279" s="377">
        <f t="shared" si="37"/>
        <v>19</v>
      </c>
    </row>
    <row r="280" spans="1:7" ht="15">
      <c r="A280" s="378"/>
      <c r="B280" s="392"/>
      <c r="C280" s="381"/>
      <c r="D280" s="380"/>
      <c r="E280" s="381"/>
      <c r="F280" s="381"/>
      <c r="G280" s="390"/>
    </row>
    <row r="281" spans="1:7" ht="15">
      <c r="A281" s="378"/>
      <c r="B281" s="392"/>
      <c r="C281" s="380"/>
      <c r="D281" s="380"/>
      <c r="E281" s="381"/>
      <c r="F281" s="380"/>
      <c r="G281" s="390"/>
    </row>
    <row r="282" spans="1:7" ht="15">
      <c r="A282" s="385"/>
      <c r="B282" s="386"/>
      <c r="C282" s="387"/>
      <c r="D282" s="387"/>
      <c r="E282" s="387"/>
      <c r="F282" s="387"/>
      <c r="G282" s="391"/>
    </row>
    <row r="283" spans="1:7" ht="15">
      <c r="A283" s="375">
        <f>+G279+1</f>
        <v>20</v>
      </c>
      <c r="B283" s="376">
        <f t="shared" ref="B283:G283" si="38">+A283+1</f>
        <v>21</v>
      </c>
      <c r="C283" s="376">
        <f t="shared" si="38"/>
        <v>22</v>
      </c>
      <c r="D283" s="376">
        <f t="shared" si="38"/>
        <v>23</v>
      </c>
      <c r="E283" s="376">
        <f t="shared" si="38"/>
        <v>24</v>
      </c>
      <c r="F283" s="376">
        <f t="shared" si="38"/>
        <v>25</v>
      </c>
      <c r="G283" s="377">
        <f t="shared" si="38"/>
        <v>26</v>
      </c>
    </row>
    <row r="284" spans="1:7" ht="15">
      <c r="A284" s="378"/>
      <c r="B284" s="392"/>
      <c r="C284" s="380"/>
      <c r="D284" s="380"/>
      <c r="E284" s="381"/>
      <c r="F284" s="379"/>
      <c r="G284" s="390"/>
    </row>
    <row r="285" spans="1:7" ht="15">
      <c r="A285" s="378"/>
      <c r="B285" s="392"/>
      <c r="C285" s="380"/>
      <c r="D285" s="380"/>
      <c r="E285" s="381"/>
      <c r="F285" s="379"/>
      <c r="G285" s="390"/>
    </row>
    <row r="286" spans="1:7" ht="15">
      <c r="A286" s="385"/>
      <c r="B286" s="386"/>
      <c r="C286" s="387"/>
      <c r="D286" s="387"/>
      <c r="E286" s="387"/>
      <c r="F286" s="387"/>
      <c r="G286" s="391"/>
    </row>
    <row r="287" spans="1:7" ht="15">
      <c r="A287" s="375">
        <f>+G283+1</f>
        <v>27</v>
      </c>
      <c r="B287" s="376">
        <f>+A287+1</f>
        <v>28</v>
      </c>
      <c r="C287" s="376"/>
      <c r="D287" s="376"/>
      <c r="E287" s="376"/>
      <c r="F287" s="376"/>
      <c r="G287" s="377"/>
    </row>
    <row r="288" spans="1:7" ht="15">
      <c r="A288" s="378"/>
      <c r="B288" s="379"/>
      <c r="C288" s="406"/>
      <c r="D288" s="379"/>
      <c r="E288" s="381"/>
      <c r="F288" s="406"/>
      <c r="G288" s="390"/>
    </row>
    <row r="289" spans="1:7" ht="15">
      <c r="A289" s="378"/>
      <c r="B289" s="381"/>
      <c r="C289" s="406"/>
      <c r="D289" s="379"/>
      <c r="E289" s="381"/>
      <c r="F289" s="406"/>
      <c r="G289" s="390"/>
    </row>
    <row r="290" spans="1:7" ht="15.75" thickBot="1">
      <c r="A290" s="393"/>
      <c r="B290" s="394"/>
      <c r="C290" s="394"/>
      <c r="D290" s="395"/>
      <c r="E290" s="395"/>
      <c r="F290" s="395"/>
      <c r="G290" s="396"/>
    </row>
    <row r="291" spans="1:7" ht="18" customHeight="1" thickTop="1">
      <c r="A291" s="362" t="s">
        <v>922</v>
      </c>
    </row>
    <row r="292" spans="1:7" ht="18" customHeight="1">
      <c r="A292" s="364" t="s">
        <v>923</v>
      </c>
      <c r="B292" s="397"/>
      <c r="C292" s="397"/>
      <c r="D292" s="397"/>
      <c r="E292" s="397"/>
      <c r="F292" s="397"/>
      <c r="G292" s="397"/>
    </row>
    <row r="293" spans="1:7" ht="20.25">
      <c r="A293" s="365"/>
      <c r="B293" s="366"/>
      <c r="C293" s="366" t="s">
        <v>924</v>
      </c>
      <c r="D293" s="367"/>
      <c r="E293" s="367"/>
      <c r="F293" s="368"/>
      <c r="G293" s="369"/>
    </row>
    <row r="294" spans="1:7" ht="8.1" customHeight="1" thickBot="1">
      <c r="A294" s="370"/>
      <c r="B294" s="371"/>
    </row>
    <row r="295" spans="1:7" ht="24" customHeight="1" thickTop="1" thickBot="1">
      <c r="A295" s="372" t="s">
        <v>801</v>
      </c>
      <c r="B295" s="373" t="s">
        <v>802</v>
      </c>
      <c r="C295" s="373" t="s">
        <v>803</v>
      </c>
      <c r="D295" s="373" t="s">
        <v>804</v>
      </c>
      <c r="E295" s="373" t="s">
        <v>805</v>
      </c>
      <c r="F295" s="373" t="s">
        <v>806</v>
      </c>
      <c r="G295" s="374" t="s">
        <v>807</v>
      </c>
    </row>
    <row r="296" spans="1:7" ht="18" customHeight="1" thickTop="1">
      <c r="A296" s="375"/>
      <c r="B296" s="376"/>
      <c r="C296" s="376"/>
      <c r="D296" s="376"/>
      <c r="E296" s="376">
        <v>1</v>
      </c>
      <c r="F296" s="376">
        <f>+E296+1</f>
        <v>2</v>
      </c>
      <c r="G296" s="377">
        <f>+F296+1</f>
        <v>3</v>
      </c>
    </row>
    <row r="297" spans="1:7" ht="18" customHeight="1">
      <c r="A297" s="378"/>
      <c r="B297" s="381"/>
      <c r="C297" s="379"/>
      <c r="D297" s="380"/>
      <c r="E297" s="380"/>
      <c r="F297" s="380"/>
      <c r="G297" s="390"/>
    </row>
    <row r="298" spans="1:7" ht="18" customHeight="1">
      <c r="A298" s="378"/>
      <c r="B298" s="379"/>
      <c r="C298" s="379"/>
      <c r="D298" s="379"/>
      <c r="E298" s="380"/>
      <c r="F298" s="379"/>
      <c r="G298" s="390"/>
    </row>
    <row r="299" spans="1:7" ht="18" customHeight="1">
      <c r="A299" s="385"/>
      <c r="B299" s="386"/>
      <c r="C299" s="387"/>
      <c r="D299" s="387"/>
      <c r="E299" s="387"/>
      <c r="F299" s="387"/>
      <c r="G299" s="391"/>
    </row>
    <row r="300" spans="1:7" ht="18" customHeight="1">
      <c r="A300" s="375">
        <f>+G296+1</f>
        <v>4</v>
      </c>
      <c r="B300" s="376">
        <f t="shared" ref="B300:G300" si="39">+A300+1</f>
        <v>5</v>
      </c>
      <c r="C300" s="376">
        <f t="shared" si="39"/>
        <v>6</v>
      </c>
      <c r="D300" s="376">
        <f t="shared" si="39"/>
        <v>7</v>
      </c>
      <c r="E300" s="376">
        <f t="shared" si="39"/>
        <v>8</v>
      </c>
      <c r="F300" s="376">
        <f t="shared" si="39"/>
        <v>9</v>
      </c>
      <c r="G300" s="377">
        <f t="shared" si="39"/>
        <v>10</v>
      </c>
    </row>
    <row r="301" spans="1:7" ht="18" customHeight="1">
      <c r="A301" s="378"/>
      <c r="B301" s="379"/>
      <c r="C301" s="379"/>
      <c r="D301" s="380"/>
      <c r="E301" s="381"/>
      <c r="F301" s="380"/>
      <c r="G301" s="390"/>
    </row>
    <row r="302" spans="1:7" ht="18" customHeight="1">
      <c r="A302" s="378"/>
      <c r="B302" s="379"/>
      <c r="C302" s="379"/>
      <c r="D302" s="379"/>
      <c r="E302" s="380"/>
      <c r="F302" s="379"/>
      <c r="G302" s="390"/>
    </row>
    <row r="303" spans="1:7" ht="18" customHeight="1">
      <c r="A303" s="385"/>
      <c r="B303" s="386"/>
      <c r="C303" s="387"/>
      <c r="D303" s="387"/>
      <c r="E303" s="387"/>
      <c r="F303" s="387"/>
      <c r="G303" s="391"/>
    </row>
    <row r="304" spans="1:7" ht="18" customHeight="1">
      <c r="A304" s="375">
        <f>+G300+1</f>
        <v>11</v>
      </c>
      <c r="B304" s="376"/>
      <c r="C304" s="376"/>
      <c r="D304" s="376">
        <f>+C304+1</f>
        <v>1</v>
      </c>
      <c r="E304" s="376">
        <f>+D304+1</f>
        <v>2</v>
      </c>
      <c r="F304" s="376">
        <f>+E304+1</f>
        <v>3</v>
      </c>
      <c r="G304" s="377">
        <f>+F304+1</f>
        <v>4</v>
      </c>
    </row>
    <row r="305" spans="1:7" ht="18" customHeight="1">
      <c r="A305" s="378"/>
      <c r="B305" s="381"/>
      <c r="C305" s="379"/>
      <c r="D305" s="380"/>
      <c r="E305" s="381"/>
      <c r="F305" s="380"/>
      <c r="G305" s="398"/>
    </row>
    <row r="306" spans="1:7" ht="18" customHeight="1">
      <c r="A306" s="378"/>
      <c r="B306" s="392"/>
      <c r="C306" s="380"/>
      <c r="D306" s="380"/>
      <c r="E306" s="381"/>
      <c r="F306" s="379"/>
      <c r="G306" s="398"/>
    </row>
    <row r="307" spans="1:7" ht="18" customHeight="1">
      <c r="A307" s="385"/>
      <c r="B307" s="386"/>
      <c r="C307" s="387"/>
      <c r="D307" s="387"/>
      <c r="E307" s="387"/>
      <c r="F307" s="387"/>
      <c r="G307" s="391"/>
    </row>
    <row r="308" spans="1:7" ht="18" customHeight="1">
      <c r="A308" s="375">
        <f>+G304+1</f>
        <v>5</v>
      </c>
      <c r="B308" s="376">
        <f t="shared" ref="B308:G308" si="40">+A308+1</f>
        <v>6</v>
      </c>
      <c r="C308" s="376">
        <f t="shared" si="40"/>
        <v>7</v>
      </c>
      <c r="D308" s="376">
        <f t="shared" si="40"/>
        <v>8</v>
      </c>
      <c r="E308" s="376">
        <f t="shared" si="40"/>
        <v>9</v>
      </c>
      <c r="F308" s="376">
        <f t="shared" si="40"/>
        <v>10</v>
      </c>
      <c r="G308" s="377">
        <f t="shared" si="40"/>
        <v>11</v>
      </c>
    </row>
    <row r="309" spans="1:7" ht="18" customHeight="1">
      <c r="A309" s="378"/>
      <c r="B309" s="381"/>
      <c r="C309" s="379"/>
      <c r="D309" s="380"/>
      <c r="E309" s="381"/>
      <c r="F309" s="380"/>
      <c r="G309" s="398"/>
    </row>
    <row r="310" spans="1:7" ht="18" customHeight="1">
      <c r="A310" s="378"/>
      <c r="B310" s="392"/>
      <c r="C310" s="380"/>
      <c r="D310" s="380"/>
      <c r="E310" s="381"/>
      <c r="F310" s="379"/>
      <c r="G310" s="398"/>
    </row>
    <row r="311" spans="1:7" ht="18" customHeight="1">
      <c r="A311" s="385"/>
      <c r="B311" s="386"/>
      <c r="C311" s="387"/>
      <c r="D311" s="387"/>
      <c r="E311" s="387"/>
      <c r="F311" s="387"/>
      <c r="G311" s="391"/>
    </row>
    <row r="312" spans="1:7" ht="18" customHeight="1">
      <c r="A312" s="375">
        <f>+G308+1</f>
        <v>12</v>
      </c>
      <c r="B312" s="376">
        <f t="shared" ref="B312:G312" si="41">+A312+1</f>
        <v>13</v>
      </c>
      <c r="C312" s="376">
        <f t="shared" si="41"/>
        <v>14</v>
      </c>
      <c r="D312" s="376">
        <f t="shared" si="41"/>
        <v>15</v>
      </c>
      <c r="E312" s="376">
        <f t="shared" si="41"/>
        <v>16</v>
      </c>
      <c r="F312" s="376">
        <f t="shared" si="41"/>
        <v>17</v>
      </c>
      <c r="G312" s="377">
        <f t="shared" si="41"/>
        <v>18</v>
      </c>
    </row>
    <row r="313" spans="1:7" ht="18" customHeight="1">
      <c r="A313" s="378"/>
      <c r="B313" s="379"/>
      <c r="C313" s="379"/>
      <c r="D313" s="381"/>
      <c r="E313" s="381"/>
      <c r="F313" s="379"/>
      <c r="G313" s="390"/>
    </row>
    <row r="314" spans="1:7" ht="18" customHeight="1">
      <c r="A314" s="378"/>
      <c r="B314" s="379"/>
      <c r="C314" s="406"/>
      <c r="D314" s="379"/>
      <c r="E314" s="406"/>
      <c r="F314" s="406"/>
      <c r="G314" s="390"/>
    </row>
    <row r="315" spans="1:7" ht="18" customHeight="1" thickBot="1">
      <c r="A315" s="393"/>
      <c r="B315" s="394"/>
      <c r="C315" s="394"/>
      <c r="D315" s="395"/>
      <c r="E315" s="395"/>
      <c r="F315" s="395"/>
      <c r="G315" s="396"/>
    </row>
    <row r="316" spans="1:7" ht="13.5" thickTop="1"/>
  </sheetData>
  <mergeCells count="14">
    <mergeCell ref="B254:D254"/>
    <mergeCell ref="D258:F258"/>
    <mergeCell ref="B104:F104"/>
    <mergeCell ref="B114:F114"/>
    <mergeCell ref="B169:F169"/>
    <mergeCell ref="B173:E173"/>
    <mergeCell ref="B186:F186"/>
    <mergeCell ref="B195:F195"/>
    <mergeCell ref="A1:G1"/>
    <mergeCell ref="F10:G10"/>
    <mergeCell ref="F14:G14"/>
    <mergeCell ref="D79:F79"/>
    <mergeCell ref="F96:G96"/>
    <mergeCell ref="B100:F100"/>
  </mergeCells>
  <printOptions horizontalCentered="1" gridLinesSet="0"/>
  <pageMargins left="0" right="0" top="0.25" bottom="0" header="0.3" footer="0.3"/>
  <pageSetup scale="70" fitToHeight="6" orientation="portrait" r:id="rId1"/>
  <headerFooter alignWithMargins="0"/>
  <rowBreaks count="5" manualBreakCount="5">
    <brk id="55" max="6" man="1"/>
    <brk id="106" max="6" man="1"/>
    <brk id="157" max="6" man="1"/>
    <brk id="213" max="6" man="1"/>
    <brk id="26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showGridLines="0" workbookViewId="0">
      <selection sqref="A1:D1"/>
    </sheetView>
  </sheetViews>
  <sheetFormatPr defaultRowHeight="15"/>
  <cols>
    <col min="1" max="1" width="26.85546875" customWidth="1"/>
    <col min="2" max="2" width="19.140625" customWidth="1"/>
    <col min="3" max="3" width="19.140625" bestFit="1" customWidth="1"/>
    <col min="4" max="4" width="65.5703125" customWidth="1"/>
  </cols>
  <sheetData>
    <row r="1" spans="1:4" ht="18.75">
      <c r="A1" s="215" t="s">
        <v>73</v>
      </c>
      <c r="B1" s="215"/>
      <c r="C1" s="215"/>
      <c r="D1" s="215"/>
    </row>
    <row r="2" spans="1:4">
      <c r="A2" s="1"/>
      <c r="B2" s="1"/>
      <c r="C2" s="1"/>
    </row>
    <row r="3" spans="1:4">
      <c r="A3" s="24" t="s">
        <v>7</v>
      </c>
      <c r="B3" s="24" t="s">
        <v>8</v>
      </c>
      <c r="C3" s="24" t="s">
        <v>9</v>
      </c>
      <c r="D3" s="24" t="s">
        <v>10</v>
      </c>
    </row>
    <row r="4" spans="1:4" ht="45">
      <c r="A4" s="7">
        <v>41173</v>
      </c>
      <c r="B4" s="8" t="s">
        <v>2</v>
      </c>
      <c r="C4" s="8" t="s">
        <v>0</v>
      </c>
      <c r="D4" s="9" t="s">
        <v>20</v>
      </c>
    </row>
    <row r="5" spans="1:4" ht="30">
      <c r="A5" s="25" t="s">
        <v>74</v>
      </c>
      <c r="B5" s="26"/>
      <c r="C5" s="27" t="s">
        <v>72</v>
      </c>
      <c r="D5" s="27"/>
    </row>
    <row r="6" spans="1:4" ht="30">
      <c r="A6" s="25" t="s">
        <v>75</v>
      </c>
      <c r="B6" s="26"/>
      <c r="C6" s="27" t="s">
        <v>72</v>
      </c>
      <c r="D6" s="27"/>
    </row>
    <row r="7" spans="1:4">
      <c r="A7" s="4"/>
      <c r="B7" s="5"/>
      <c r="C7" s="5" t="s">
        <v>17</v>
      </c>
      <c r="D7" s="6"/>
    </row>
    <row r="8" spans="1:4">
      <c r="A8" s="7"/>
      <c r="B8" s="8"/>
      <c r="C8" s="8" t="s">
        <v>0</v>
      </c>
      <c r="D8" s="9"/>
    </row>
    <row r="9" spans="1:4">
      <c r="A9" s="23"/>
      <c r="B9" s="216" t="s">
        <v>65</v>
      </c>
      <c r="C9" s="217"/>
      <c r="D9" s="218"/>
    </row>
    <row r="10" spans="1:4" ht="30">
      <c r="A10" s="25" t="s">
        <v>76</v>
      </c>
      <c r="B10" s="26"/>
      <c r="C10" s="27" t="s">
        <v>72</v>
      </c>
      <c r="D10" s="27"/>
    </row>
    <row r="11" spans="1:4" ht="30">
      <c r="A11" s="25" t="s">
        <v>77</v>
      </c>
      <c r="B11" s="26"/>
      <c r="C11" s="27" t="s">
        <v>72</v>
      </c>
      <c r="D11" s="27"/>
    </row>
    <row r="12" spans="1:4">
      <c r="A12" s="4"/>
      <c r="B12" s="5"/>
      <c r="C12" s="5" t="s">
        <v>17</v>
      </c>
      <c r="D12" s="6"/>
    </row>
    <row r="13" spans="1:4">
      <c r="A13" s="7"/>
      <c r="B13" s="8" t="s">
        <v>2</v>
      </c>
      <c r="C13" s="8" t="s">
        <v>0</v>
      </c>
      <c r="D13" s="9"/>
    </row>
    <row r="14" spans="1:4">
      <c r="A14" s="23"/>
      <c r="B14" s="216" t="s">
        <v>66</v>
      </c>
      <c r="C14" s="217"/>
      <c r="D14" s="218"/>
    </row>
    <row r="15" spans="1:4" ht="30">
      <c r="A15" s="25" t="s">
        <v>78</v>
      </c>
      <c r="B15" s="26"/>
      <c r="C15" s="27" t="s">
        <v>72</v>
      </c>
      <c r="D15" s="27"/>
    </row>
    <row r="16" spans="1:4" ht="30">
      <c r="A16" s="25" t="s">
        <v>79</v>
      </c>
      <c r="B16" s="26"/>
      <c r="C16" s="27" t="s">
        <v>72</v>
      </c>
      <c r="D16" s="27"/>
    </row>
    <row r="17" spans="1:4">
      <c r="A17" s="4"/>
      <c r="B17" s="5"/>
      <c r="C17" s="5" t="s">
        <v>17</v>
      </c>
      <c r="D17" s="6"/>
    </row>
    <row r="18" spans="1:4" ht="30">
      <c r="A18" s="25" t="s">
        <v>80</v>
      </c>
      <c r="B18" s="26"/>
      <c r="C18" s="27" t="s">
        <v>72</v>
      </c>
      <c r="D18" s="27"/>
    </row>
    <row r="19" spans="1:4" ht="30">
      <c r="A19" s="25" t="s">
        <v>81</v>
      </c>
      <c r="B19" s="26"/>
      <c r="C19" s="27" t="s">
        <v>72</v>
      </c>
      <c r="D19" s="27"/>
    </row>
    <row r="20" spans="1:4">
      <c r="A20" s="7"/>
      <c r="B20" s="8"/>
      <c r="C20" s="8" t="s">
        <v>11</v>
      </c>
      <c r="D20" s="9"/>
    </row>
    <row r="21" spans="1:4">
      <c r="A21" s="7"/>
      <c r="B21" s="8"/>
      <c r="C21" s="8" t="s">
        <v>0</v>
      </c>
      <c r="D21" s="9"/>
    </row>
    <row r="22" spans="1:4" ht="30">
      <c r="A22" s="25" t="s">
        <v>82</v>
      </c>
      <c r="B22" s="26"/>
      <c r="C22" s="27" t="s">
        <v>72</v>
      </c>
      <c r="D22" s="27"/>
    </row>
    <row r="23" spans="1:4" ht="30">
      <c r="A23" s="25" t="s">
        <v>83</v>
      </c>
      <c r="B23" s="26"/>
      <c r="C23" s="27" t="s">
        <v>72</v>
      </c>
      <c r="D23" s="27"/>
    </row>
    <row r="24" spans="1:4">
      <c r="A24" s="4"/>
      <c r="B24" s="5"/>
      <c r="C24" s="5" t="s">
        <v>17</v>
      </c>
      <c r="D24" s="6"/>
    </row>
    <row r="25" spans="1:4" ht="30">
      <c r="A25" s="7"/>
      <c r="B25" s="8"/>
      <c r="C25" s="8" t="s">
        <v>0</v>
      </c>
      <c r="D25" s="9" t="s">
        <v>21</v>
      </c>
    </row>
    <row r="26" spans="1:4" ht="30">
      <c r="A26" s="25" t="s">
        <v>84</v>
      </c>
      <c r="B26" s="26"/>
      <c r="C26" s="27" t="s">
        <v>72</v>
      </c>
      <c r="D26" s="27"/>
    </row>
    <row r="27" spans="1:4" ht="30">
      <c r="A27" s="25" t="s">
        <v>85</v>
      </c>
      <c r="B27" s="26"/>
      <c r="C27" s="27" t="s">
        <v>72</v>
      </c>
      <c r="D27" s="27"/>
    </row>
    <row r="28" spans="1:4">
      <c r="A28" s="7"/>
      <c r="B28" s="8"/>
      <c r="C28" s="8" t="s">
        <v>1</v>
      </c>
      <c r="D28" s="9" t="s">
        <v>19</v>
      </c>
    </row>
    <row r="29" spans="1:4">
      <c r="A29" s="4"/>
      <c r="B29" s="5"/>
      <c r="C29" s="5" t="s">
        <v>17</v>
      </c>
      <c r="D29" s="6"/>
    </row>
    <row r="30" spans="1:4">
      <c r="A30" s="7"/>
      <c r="B30" s="8"/>
      <c r="C30" s="8" t="s">
        <v>0</v>
      </c>
      <c r="D30" s="9"/>
    </row>
    <row r="31" spans="1:4">
      <c r="A31" s="7"/>
      <c r="B31" s="8"/>
      <c r="C31" s="8" t="s">
        <v>3</v>
      </c>
      <c r="D31" s="9" t="s">
        <v>18</v>
      </c>
    </row>
    <row r="32" spans="1:4" ht="30">
      <c r="A32" s="25" t="s">
        <v>86</v>
      </c>
      <c r="B32" s="26"/>
      <c r="C32" s="27" t="s">
        <v>72</v>
      </c>
      <c r="D32" s="27"/>
    </row>
    <row r="33" spans="1:4" ht="30">
      <c r="A33" s="25" t="s">
        <v>87</v>
      </c>
      <c r="B33" s="26"/>
      <c r="C33" s="27" t="s">
        <v>72</v>
      </c>
      <c r="D33" s="27"/>
    </row>
    <row r="34" spans="1:4">
      <c r="A34" s="4"/>
      <c r="B34" s="5"/>
      <c r="C34" s="5" t="s">
        <v>17</v>
      </c>
      <c r="D34" s="6"/>
    </row>
    <row r="35" spans="1:4">
      <c r="A35" s="7"/>
      <c r="B35" s="8"/>
      <c r="C35" s="8" t="s">
        <v>4</v>
      </c>
      <c r="D35" s="9"/>
    </row>
    <row r="36" spans="1:4" ht="30">
      <c r="A36" s="25" t="s">
        <v>88</v>
      </c>
      <c r="B36" s="26"/>
      <c r="C36" s="27" t="s">
        <v>72</v>
      </c>
      <c r="D36" s="27"/>
    </row>
    <row r="37" spans="1:4" ht="30">
      <c r="A37" s="25" t="s">
        <v>89</v>
      </c>
      <c r="B37" s="26"/>
      <c r="C37" s="27" t="s">
        <v>72</v>
      </c>
      <c r="D37" s="27"/>
    </row>
    <row r="38" spans="1:4">
      <c r="A38" s="4"/>
      <c r="B38" s="5"/>
      <c r="C38" s="5" t="s">
        <v>17</v>
      </c>
      <c r="D38" s="6"/>
    </row>
    <row r="39" spans="1:4">
      <c r="A39" s="7"/>
      <c r="B39" s="8"/>
      <c r="C39" s="8" t="s">
        <v>5</v>
      </c>
      <c r="D39" s="9"/>
    </row>
    <row r="40" spans="1:4" ht="30">
      <c r="A40" s="25" t="s">
        <v>90</v>
      </c>
      <c r="B40" s="26"/>
      <c r="C40" s="27" t="s">
        <v>72</v>
      </c>
      <c r="D40" s="27"/>
    </row>
    <row r="41" spans="1:4" ht="30">
      <c r="A41" s="25" t="s">
        <v>91</v>
      </c>
      <c r="B41" s="26"/>
      <c r="C41" s="27" t="s">
        <v>72</v>
      </c>
      <c r="D41" s="27"/>
    </row>
    <row r="42" spans="1:4">
      <c r="A42" s="7"/>
      <c r="B42" s="8"/>
      <c r="C42" s="8" t="s">
        <v>6</v>
      </c>
      <c r="D42" s="9"/>
    </row>
    <row r="43" spans="1:4">
      <c r="A43" s="4"/>
      <c r="B43" s="5"/>
      <c r="C43" s="5" t="s">
        <v>17</v>
      </c>
      <c r="D43" s="6"/>
    </row>
  </sheetData>
  <mergeCells count="3">
    <mergeCell ref="A1:D1"/>
    <mergeCell ref="B9:D9"/>
    <mergeCell ref="B14:D14"/>
  </mergeCells>
  <printOptions horizontalCentered="1"/>
  <pageMargins left="0" right="0" top="0" bottom="0" header="0.3" footer="0.3"/>
  <pageSetup scale="81" fitToHeight="2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="90" zoomScaleNormal="90" workbookViewId="0">
      <selection sqref="A1:B1"/>
    </sheetView>
  </sheetViews>
  <sheetFormatPr defaultRowHeight="15"/>
  <cols>
    <col min="1" max="1" width="27.140625" customWidth="1"/>
    <col min="2" max="2" width="51.7109375" customWidth="1"/>
    <col min="3" max="3" width="30.42578125" bestFit="1" customWidth="1"/>
  </cols>
  <sheetData>
    <row r="1" spans="1:2" ht="21">
      <c r="A1" s="214" t="s">
        <v>64</v>
      </c>
      <c r="B1" s="214"/>
    </row>
    <row r="3" spans="1:2">
      <c r="A3" s="20" t="s">
        <v>706</v>
      </c>
    </row>
    <row r="4" spans="1:2">
      <c r="A4" t="s">
        <v>67</v>
      </c>
      <c r="B4" t="s">
        <v>68</v>
      </c>
    </row>
    <row r="5" spans="1:2">
      <c r="A5" t="s">
        <v>69</v>
      </c>
      <c r="B5" t="s">
        <v>68</v>
      </c>
    </row>
    <row r="6" spans="1:2">
      <c r="A6" t="s">
        <v>69</v>
      </c>
      <c r="B6" t="s">
        <v>70</v>
      </c>
    </row>
    <row r="7" spans="1:2">
      <c r="A7" t="s">
        <v>140</v>
      </c>
      <c r="B7" t="s">
        <v>71</v>
      </c>
    </row>
    <row r="8" spans="1:2">
      <c r="A8" t="s">
        <v>363</v>
      </c>
      <c r="B8" t="s">
        <v>703</v>
      </c>
    </row>
    <row r="9" spans="1:2">
      <c r="A9" t="s">
        <v>273</v>
      </c>
      <c r="B9" t="s">
        <v>704</v>
      </c>
    </row>
    <row r="10" spans="1:2">
      <c r="A10" t="s">
        <v>150</v>
      </c>
      <c r="B10" t="s">
        <v>707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"/>
  <sheetViews>
    <sheetView showGridLines="0" zoomScale="90" zoomScaleNormal="90" workbookViewId="0">
      <selection sqref="A1:F1"/>
    </sheetView>
  </sheetViews>
  <sheetFormatPr defaultColWidth="4.7109375" defaultRowHeight="18.75"/>
  <cols>
    <col min="1" max="1" width="6.42578125" style="213" customWidth="1"/>
    <col min="2" max="2" width="4.28515625" style="189" bestFit="1" customWidth="1"/>
    <col min="3" max="3" width="20.5703125" style="189" bestFit="1" customWidth="1"/>
    <col min="4" max="4" width="2.85546875" style="186" bestFit="1" customWidth="1"/>
    <col min="5" max="5" width="43.28515625" style="189" bestFit="1" customWidth="1"/>
    <col min="6" max="6" width="21.42578125" style="189" bestFit="1" customWidth="1"/>
    <col min="7" max="16384" width="4.7109375" style="189"/>
  </cols>
  <sheetData>
    <row r="1" spans="1:6">
      <c r="A1" s="219" t="s">
        <v>93</v>
      </c>
      <c r="B1" s="219"/>
      <c r="C1" s="219"/>
      <c r="D1" s="219"/>
      <c r="E1" s="219"/>
      <c r="F1" s="219"/>
    </row>
    <row r="2" spans="1:6" ht="15.75" thickBot="1">
      <c r="A2" s="220" t="s">
        <v>92</v>
      </c>
      <c r="B2" s="221"/>
      <c r="C2" s="221"/>
      <c r="D2" s="221"/>
      <c r="E2" s="221"/>
      <c r="F2" s="221"/>
    </row>
    <row r="3" spans="1:6" ht="14.1" customHeight="1">
      <c r="A3" s="222" t="s">
        <v>672</v>
      </c>
      <c r="B3" s="231">
        <v>1</v>
      </c>
      <c r="C3" s="225" t="s">
        <v>140</v>
      </c>
      <c r="D3" s="196">
        <v>1</v>
      </c>
      <c r="E3" s="197" t="s">
        <v>94</v>
      </c>
      <c r="F3" s="240" t="s">
        <v>678</v>
      </c>
    </row>
    <row r="4" spans="1:6" ht="14.1" customHeight="1">
      <c r="A4" s="223"/>
      <c r="B4" s="232"/>
      <c r="C4" s="226"/>
      <c r="D4" s="191">
        <f t="shared" ref="D4:D10" si="0">D3+1</f>
        <v>2</v>
      </c>
      <c r="E4" s="192" t="s">
        <v>95</v>
      </c>
      <c r="F4" s="241"/>
    </row>
    <row r="5" spans="1:6" ht="14.1" customHeight="1">
      <c r="A5" s="223"/>
      <c r="B5" s="232"/>
      <c r="C5" s="226"/>
      <c r="D5" s="191">
        <f t="shared" si="0"/>
        <v>3</v>
      </c>
      <c r="E5" s="192" t="s">
        <v>96</v>
      </c>
      <c r="F5" s="242"/>
    </row>
    <row r="6" spans="1:6" ht="14.1" customHeight="1">
      <c r="A6" s="223"/>
      <c r="B6" s="232"/>
      <c r="C6" s="226"/>
      <c r="D6" s="194">
        <f t="shared" si="0"/>
        <v>4</v>
      </c>
      <c r="E6" s="195" t="s">
        <v>97</v>
      </c>
      <c r="F6" s="243" t="s">
        <v>677</v>
      </c>
    </row>
    <row r="7" spans="1:6" ht="14.1" customHeight="1">
      <c r="A7" s="223"/>
      <c r="B7" s="232"/>
      <c r="C7" s="226"/>
      <c r="D7" s="194">
        <f t="shared" si="0"/>
        <v>5</v>
      </c>
      <c r="E7" s="195" t="s">
        <v>98</v>
      </c>
      <c r="F7" s="241"/>
    </row>
    <row r="8" spans="1:6" ht="14.1" customHeight="1">
      <c r="A8" s="223"/>
      <c r="B8" s="232"/>
      <c r="C8" s="226"/>
      <c r="D8" s="194">
        <f t="shared" si="0"/>
        <v>6</v>
      </c>
      <c r="E8" s="195" t="s">
        <v>99</v>
      </c>
      <c r="F8" s="241"/>
    </row>
    <row r="9" spans="1:6" ht="14.1" customHeight="1">
      <c r="A9" s="223"/>
      <c r="B9" s="232"/>
      <c r="C9" s="226"/>
      <c r="D9" s="194">
        <f t="shared" si="0"/>
        <v>7</v>
      </c>
      <c r="E9" s="195" t="s">
        <v>100</v>
      </c>
      <c r="F9" s="241"/>
    </row>
    <row r="10" spans="1:6" ht="14.1" customHeight="1" thickBot="1">
      <c r="A10" s="223"/>
      <c r="B10" s="233"/>
      <c r="C10" s="227"/>
      <c r="D10" s="198">
        <f t="shared" si="0"/>
        <v>8</v>
      </c>
      <c r="E10" s="199" t="s">
        <v>101</v>
      </c>
      <c r="F10" s="244"/>
    </row>
    <row r="11" spans="1:6" ht="14.1" customHeight="1">
      <c r="A11" s="223"/>
      <c r="B11" s="234">
        <v>2</v>
      </c>
      <c r="C11" s="228" t="s">
        <v>146</v>
      </c>
      <c r="D11" s="196">
        <v>1</v>
      </c>
      <c r="E11" s="197" t="s">
        <v>113</v>
      </c>
      <c r="F11" s="240" t="s">
        <v>679</v>
      </c>
    </row>
    <row r="12" spans="1:6" ht="14.1" customHeight="1">
      <c r="A12" s="223"/>
      <c r="B12" s="235"/>
      <c r="C12" s="229"/>
      <c r="D12" s="191">
        <f t="shared" ref="D12:D20" si="1">D11+1</f>
        <v>2</v>
      </c>
      <c r="E12" s="192" t="s">
        <v>114</v>
      </c>
      <c r="F12" s="241"/>
    </row>
    <row r="13" spans="1:6" ht="14.1" customHeight="1">
      <c r="A13" s="223"/>
      <c r="B13" s="235"/>
      <c r="C13" s="229"/>
      <c r="D13" s="191">
        <f t="shared" si="1"/>
        <v>3</v>
      </c>
      <c r="E13" s="192" t="s">
        <v>115</v>
      </c>
      <c r="F13" s="241"/>
    </row>
    <row r="14" spans="1:6" ht="14.1" customHeight="1">
      <c r="A14" s="223"/>
      <c r="B14" s="235"/>
      <c r="C14" s="229"/>
      <c r="D14" s="191">
        <f t="shared" si="1"/>
        <v>4</v>
      </c>
      <c r="E14" s="192" t="s">
        <v>116</v>
      </c>
      <c r="F14" s="241"/>
    </row>
    <row r="15" spans="1:6" ht="14.1" customHeight="1">
      <c r="A15" s="223"/>
      <c r="B15" s="235"/>
      <c r="C15" s="229"/>
      <c r="D15" s="191">
        <f t="shared" si="1"/>
        <v>5</v>
      </c>
      <c r="E15" s="192" t="s">
        <v>117</v>
      </c>
      <c r="F15" s="242"/>
    </row>
    <row r="16" spans="1:6" ht="14.1" customHeight="1">
      <c r="A16" s="223"/>
      <c r="B16" s="235"/>
      <c r="C16" s="229"/>
      <c r="D16" s="194">
        <f t="shared" si="1"/>
        <v>6</v>
      </c>
      <c r="E16" s="195" t="s">
        <v>118</v>
      </c>
      <c r="F16" s="243" t="s">
        <v>680</v>
      </c>
    </row>
    <row r="17" spans="1:6" ht="14.1" customHeight="1">
      <c r="A17" s="223"/>
      <c r="B17" s="235"/>
      <c r="C17" s="229"/>
      <c r="D17" s="194">
        <f t="shared" si="1"/>
        <v>7</v>
      </c>
      <c r="E17" s="195" t="s">
        <v>119</v>
      </c>
      <c r="F17" s="241"/>
    </row>
    <row r="18" spans="1:6" ht="14.1" customHeight="1">
      <c r="A18" s="223"/>
      <c r="B18" s="235"/>
      <c r="C18" s="229"/>
      <c r="D18" s="194">
        <f t="shared" si="1"/>
        <v>8</v>
      </c>
      <c r="E18" s="195" t="s">
        <v>120</v>
      </c>
      <c r="F18" s="241"/>
    </row>
    <row r="19" spans="1:6" ht="14.1" customHeight="1">
      <c r="A19" s="223"/>
      <c r="B19" s="235"/>
      <c r="C19" s="229"/>
      <c r="D19" s="194">
        <f t="shared" si="1"/>
        <v>9</v>
      </c>
      <c r="E19" s="195" t="s">
        <v>121</v>
      </c>
      <c r="F19" s="241"/>
    </row>
    <row r="20" spans="1:6" ht="14.1" customHeight="1" thickBot="1">
      <c r="A20" s="223"/>
      <c r="B20" s="236"/>
      <c r="C20" s="230"/>
      <c r="D20" s="198">
        <f t="shared" si="1"/>
        <v>10</v>
      </c>
      <c r="E20" s="199" t="s">
        <v>122</v>
      </c>
      <c r="F20" s="244"/>
    </row>
    <row r="21" spans="1:6" ht="14.1" customHeight="1">
      <c r="A21" s="223"/>
      <c r="B21" s="234">
        <v>3</v>
      </c>
      <c r="C21" s="228" t="s">
        <v>314</v>
      </c>
      <c r="D21" s="196">
        <v>1</v>
      </c>
      <c r="E21" s="197" t="s">
        <v>315</v>
      </c>
      <c r="F21" s="200" t="s">
        <v>319</v>
      </c>
    </row>
    <row r="22" spans="1:6" ht="14.1" customHeight="1">
      <c r="A22" s="223"/>
      <c r="B22" s="235"/>
      <c r="C22" s="229"/>
      <c r="D22" s="194">
        <f t="shared" ref="D22:D28" si="2">D21+1</f>
        <v>2</v>
      </c>
      <c r="E22" s="195" t="s">
        <v>320</v>
      </c>
      <c r="F22" s="243" t="s">
        <v>681</v>
      </c>
    </row>
    <row r="23" spans="1:6" ht="14.1" customHeight="1">
      <c r="A23" s="223"/>
      <c r="B23" s="235"/>
      <c r="C23" s="229"/>
      <c r="D23" s="194">
        <f t="shared" si="2"/>
        <v>3</v>
      </c>
      <c r="E23" s="195" t="s">
        <v>326</v>
      </c>
      <c r="F23" s="241"/>
    </row>
    <row r="24" spans="1:6" ht="14.1" customHeight="1">
      <c r="A24" s="223"/>
      <c r="B24" s="235"/>
      <c r="C24" s="229"/>
      <c r="D24" s="194">
        <f t="shared" si="2"/>
        <v>4</v>
      </c>
      <c r="E24" s="195" t="s">
        <v>329</v>
      </c>
      <c r="F24" s="241"/>
    </row>
    <row r="25" spans="1:6" ht="14.1" customHeight="1">
      <c r="A25" s="223"/>
      <c r="B25" s="235"/>
      <c r="C25" s="229"/>
      <c r="D25" s="194">
        <f t="shared" si="2"/>
        <v>5</v>
      </c>
      <c r="E25" s="195" t="s">
        <v>333</v>
      </c>
      <c r="F25" s="241"/>
    </row>
    <row r="26" spans="1:6" ht="14.1" customHeight="1">
      <c r="A26" s="223"/>
      <c r="B26" s="235"/>
      <c r="C26" s="229"/>
      <c r="D26" s="194">
        <f t="shared" si="2"/>
        <v>6</v>
      </c>
      <c r="E26" s="195" t="s">
        <v>338</v>
      </c>
      <c r="F26" s="241"/>
    </row>
    <row r="27" spans="1:6" ht="14.1" customHeight="1">
      <c r="A27" s="223"/>
      <c r="B27" s="235"/>
      <c r="C27" s="229"/>
      <c r="D27" s="194">
        <f t="shared" si="2"/>
        <v>7</v>
      </c>
      <c r="E27" s="195" t="s">
        <v>342</v>
      </c>
      <c r="F27" s="241"/>
    </row>
    <row r="28" spans="1:6" ht="14.1" customHeight="1" thickBot="1">
      <c r="A28" s="223"/>
      <c r="B28" s="236"/>
      <c r="C28" s="230"/>
      <c r="D28" s="198">
        <f t="shared" si="2"/>
        <v>8</v>
      </c>
      <c r="E28" s="199" t="s">
        <v>345</v>
      </c>
      <c r="F28" s="244"/>
    </row>
    <row r="29" spans="1:6" ht="14.1" customHeight="1">
      <c r="A29" s="223"/>
      <c r="B29" s="234">
        <v>4</v>
      </c>
      <c r="C29" s="228" t="s">
        <v>232</v>
      </c>
      <c r="D29" s="196">
        <v>1</v>
      </c>
      <c r="E29" s="197" t="s">
        <v>400</v>
      </c>
      <c r="F29" s="240" t="s">
        <v>682</v>
      </c>
    </row>
    <row r="30" spans="1:6" ht="14.1" customHeight="1">
      <c r="A30" s="223"/>
      <c r="B30" s="235"/>
      <c r="C30" s="229"/>
      <c r="D30" s="191">
        <f>D29+1</f>
        <v>2</v>
      </c>
      <c r="E30" s="192" t="s">
        <v>404</v>
      </c>
      <c r="F30" s="241"/>
    </row>
    <row r="31" spans="1:6" ht="14.1" customHeight="1">
      <c r="A31" s="223"/>
      <c r="B31" s="235"/>
      <c r="C31" s="229"/>
      <c r="D31" s="191">
        <f>D30+1</f>
        <v>3</v>
      </c>
      <c r="E31" s="192" t="s">
        <v>407</v>
      </c>
      <c r="F31" s="241"/>
    </row>
    <row r="32" spans="1:6" ht="14.1" customHeight="1" thickBot="1">
      <c r="A32" s="224"/>
      <c r="B32" s="236"/>
      <c r="C32" s="230"/>
      <c r="D32" s="201">
        <f>D31+1</f>
        <v>4</v>
      </c>
      <c r="E32" s="202" t="s">
        <v>410</v>
      </c>
      <c r="F32" s="244"/>
    </row>
    <row r="33" spans="1:6" ht="14.1" customHeight="1">
      <c r="A33" s="237" t="s">
        <v>673</v>
      </c>
      <c r="B33" s="234">
        <v>5</v>
      </c>
      <c r="C33" s="225" t="s">
        <v>143</v>
      </c>
      <c r="D33" s="196">
        <v>1</v>
      </c>
      <c r="E33" s="197" t="s">
        <v>102</v>
      </c>
      <c r="F33" s="245" t="s">
        <v>683</v>
      </c>
    </row>
    <row r="34" spans="1:6" ht="14.1" customHeight="1">
      <c r="A34" s="238"/>
      <c r="B34" s="235"/>
      <c r="C34" s="226"/>
      <c r="D34" s="191">
        <f t="shared" ref="D34:D43" si="3">D33+1</f>
        <v>2</v>
      </c>
      <c r="E34" s="192" t="s">
        <v>103</v>
      </c>
      <c r="F34" s="246"/>
    </row>
    <row r="35" spans="1:6" ht="14.1" customHeight="1">
      <c r="A35" s="238"/>
      <c r="B35" s="235"/>
      <c r="C35" s="226"/>
      <c r="D35" s="193">
        <f t="shared" si="3"/>
        <v>3</v>
      </c>
      <c r="E35" s="203" t="s">
        <v>104</v>
      </c>
      <c r="F35" s="246" t="s">
        <v>684</v>
      </c>
    </row>
    <row r="36" spans="1:6" ht="14.1" customHeight="1">
      <c r="A36" s="238"/>
      <c r="B36" s="235"/>
      <c r="C36" s="226"/>
      <c r="D36" s="193">
        <f t="shared" si="3"/>
        <v>4</v>
      </c>
      <c r="E36" s="203" t="s">
        <v>105</v>
      </c>
      <c r="F36" s="246"/>
    </row>
    <row r="37" spans="1:6" ht="14.1" customHeight="1">
      <c r="A37" s="238"/>
      <c r="B37" s="235"/>
      <c r="C37" s="226"/>
      <c r="D37" s="193">
        <f t="shared" si="3"/>
        <v>5</v>
      </c>
      <c r="E37" s="203" t="s">
        <v>106</v>
      </c>
      <c r="F37" s="246"/>
    </row>
    <row r="38" spans="1:6" ht="14.1" customHeight="1">
      <c r="A38" s="238"/>
      <c r="B38" s="235"/>
      <c r="C38" s="226"/>
      <c r="D38" s="193">
        <f t="shared" si="3"/>
        <v>6</v>
      </c>
      <c r="E38" s="203" t="s">
        <v>107</v>
      </c>
      <c r="F38" s="246"/>
    </row>
    <row r="39" spans="1:6" ht="14.1" customHeight="1">
      <c r="A39" s="238"/>
      <c r="B39" s="235"/>
      <c r="C39" s="226"/>
      <c r="D39" s="193">
        <f t="shared" si="3"/>
        <v>7</v>
      </c>
      <c r="E39" s="203" t="s">
        <v>108</v>
      </c>
      <c r="F39" s="246"/>
    </row>
    <row r="40" spans="1:6" ht="14.1" customHeight="1">
      <c r="A40" s="238"/>
      <c r="B40" s="235"/>
      <c r="C40" s="226"/>
      <c r="D40" s="193">
        <f t="shared" si="3"/>
        <v>8</v>
      </c>
      <c r="E40" s="203" t="s">
        <v>109</v>
      </c>
      <c r="F40" s="246"/>
    </row>
    <row r="41" spans="1:6" ht="14.1" customHeight="1">
      <c r="A41" s="238"/>
      <c r="B41" s="235"/>
      <c r="C41" s="226"/>
      <c r="D41" s="193">
        <f t="shared" si="3"/>
        <v>9</v>
      </c>
      <c r="E41" s="203" t="s">
        <v>110</v>
      </c>
      <c r="F41" s="246"/>
    </row>
    <row r="42" spans="1:6" ht="14.1" customHeight="1">
      <c r="A42" s="238"/>
      <c r="B42" s="235"/>
      <c r="C42" s="226"/>
      <c r="D42" s="193">
        <f t="shared" si="3"/>
        <v>10</v>
      </c>
      <c r="E42" s="203" t="s">
        <v>111</v>
      </c>
      <c r="F42" s="246"/>
    </row>
    <row r="43" spans="1:6" ht="14.1" customHeight="1" thickBot="1">
      <c r="A43" s="238"/>
      <c r="B43" s="236"/>
      <c r="C43" s="227"/>
      <c r="D43" s="206">
        <f t="shared" si="3"/>
        <v>11</v>
      </c>
      <c r="E43" s="207" t="s">
        <v>112</v>
      </c>
      <c r="F43" s="247"/>
    </row>
    <row r="44" spans="1:6" ht="14.1" customHeight="1">
      <c r="A44" s="238"/>
      <c r="B44" s="234">
        <v>6</v>
      </c>
      <c r="C44" s="225" t="s">
        <v>241</v>
      </c>
      <c r="D44" s="196">
        <v>1</v>
      </c>
      <c r="E44" s="208" t="s">
        <v>412</v>
      </c>
      <c r="F44" s="200" t="s">
        <v>319</v>
      </c>
    </row>
    <row r="45" spans="1:6" ht="14.1" customHeight="1">
      <c r="A45" s="238"/>
      <c r="B45" s="235"/>
      <c r="C45" s="226"/>
      <c r="D45" s="193">
        <f t="shared" ref="D45:D56" si="4">D44+1</f>
        <v>2</v>
      </c>
      <c r="E45" s="204" t="s">
        <v>415</v>
      </c>
      <c r="F45" s="246" t="s">
        <v>685</v>
      </c>
    </row>
    <row r="46" spans="1:6" ht="14.1" customHeight="1">
      <c r="A46" s="238"/>
      <c r="B46" s="235"/>
      <c r="C46" s="226"/>
      <c r="D46" s="193">
        <f t="shared" si="4"/>
        <v>3</v>
      </c>
      <c r="E46" s="204" t="s">
        <v>420</v>
      </c>
      <c r="F46" s="246"/>
    </row>
    <row r="47" spans="1:6" ht="14.1" customHeight="1">
      <c r="A47" s="238"/>
      <c r="B47" s="235"/>
      <c r="C47" s="226"/>
      <c r="D47" s="193">
        <f t="shared" si="4"/>
        <v>4</v>
      </c>
      <c r="E47" s="204" t="s">
        <v>423</v>
      </c>
      <c r="F47" s="246"/>
    </row>
    <row r="48" spans="1:6" ht="14.1" customHeight="1">
      <c r="A48" s="238"/>
      <c r="B48" s="235"/>
      <c r="C48" s="226"/>
      <c r="D48" s="193">
        <f t="shared" si="4"/>
        <v>5</v>
      </c>
      <c r="E48" s="204" t="s">
        <v>426</v>
      </c>
      <c r="F48" s="246"/>
    </row>
    <row r="49" spans="1:6" ht="14.1" customHeight="1">
      <c r="A49" s="238"/>
      <c r="B49" s="235"/>
      <c r="C49" s="226"/>
      <c r="D49" s="193">
        <f t="shared" si="4"/>
        <v>6</v>
      </c>
      <c r="E49" s="204" t="s">
        <v>429</v>
      </c>
      <c r="F49" s="246"/>
    </row>
    <row r="50" spans="1:6" ht="14.1" customHeight="1">
      <c r="A50" s="238"/>
      <c r="B50" s="235"/>
      <c r="C50" s="226"/>
      <c r="D50" s="193">
        <f t="shared" si="4"/>
        <v>7</v>
      </c>
      <c r="E50" s="204" t="s">
        <v>182</v>
      </c>
      <c r="F50" s="246"/>
    </row>
    <row r="51" spans="1:6" ht="14.1" customHeight="1">
      <c r="A51" s="238"/>
      <c r="B51" s="235"/>
      <c r="C51" s="226"/>
      <c r="D51" s="193">
        <f t="shared" si="4"/>
        <v>8</v>
      </c>
      <c r="E51" s="204" t="s">
        <v>434</v>
      </c>
      <c r="F51" s="246"/>
    </row>
    <row r="52" spans="1:6" ht="14.1" customHeight="1">
      <c r="A52" s="238"/>
      <c r="B52" s="235"/>
      <c r="C52" s="226"/>
      <c r="D52" s="193">
        <f t="shared" si="4"/>
        <v>9</v>
      </c>
      <c r="E52" s="204" t="s">
        <v>438</v>
      </c>
      <c r="F52" s="246" t="s">
        <v>686</v>
      </c>
    </row>
    <row r="53" spans="1:6" ht="14.1" customHeight="1">
      <c r="A53" s="238"/>
      <c r="B53" s="235"/>
      <c r="C53" s="226"/>
      <c r="D53" s="193">
        <f t="shared" si="4"/>
        <v>10</v>
      </c>
      <c r="E53" s="204" t="s">
        <v>441</v>
      </c>
      <c r="F53" s="246"/>
    </row>
    <row r="54" spans="1:6" ht="14.1" customHeight="1">
      <c r="A54" s="238"/>
      <c r="B54" s="235"/>
      <c r="C54" s="226"/>
      <c r="D54" s="193">
        <f t="shared" si="4"/>
        <v>11</v>
      </c>
      <c r="E54" s="204" t="s">
        <v>444</v>
      </c>
      <c r="F54" s="246"/>
    </row>
    <row r="55" spans="1:6" ht="14.1" customHeight="1">
      <c r="A55" s="238"/>
      <c r="B55" s="235"/>
      <c r="C55" s="226"/>
      <c r="D55" s="193">
        <f t="shared" si="4"/>
        <v>12</v>
      </c>
      <c r="E55" s="204" t="s">
        <v>447</v>
      </c>
      <c r="F55" s="246"/>
    </row>
    <row r="56" spans="1:6" ht="14.1" customHeight="1" thickBot="1">
      <c r="A56" s="238"/>
      <c r="B56" s="236"/>
      <c r="C56" s="227"/>
      <c r="D56" s="206">
        <f t="shared" si="4"/>
        <v>13</v>
      </c>
      <c r="E56" s="209" t="s">
        <v>450</v>
      </c>
      <c r="F56" s="247"/>
    </row>
    <row r="57" spans="1:6" ht="14.1" customHeight="1">
      <c r="A57" s="238"/>
      <c r="B57" s="234">
        <v>7</v>
      </c>
      <c r="C57" s="225" t="s">
        <v>244</v>
      </c>
      <c r="D57" s="196">
        <v>1</v>
      </c>
      <c r="E57" s="197" t="s">
        <v>690</v>
      </c>
      <c r="F57" s="210"/>
    </row>
    <row r="58" spans="1:6" ht="14.1" customHeight="1">
      <c r="A58" s="238"/>
      <c r="B58" s="235"/>
      <c r="C58" s="226"/>
      <c r="D58" s="193">
        <f t="shared" ref="D58:D79" si="5">D57+1</f>
        <v>2</v>
      </c>
      <c r="E58" s="203" t="s">
        <v>324</v>
      </c>
      <c r="F58" s="246" t="s">
        <v>323</v>
      </c>
    </row>
    <row r="59" spans="1:6" ht="14.1" customHeight="1">
      <c r="A59" s="238"/>
      <c r="B59" s="235"/>
      <c r="C59" s="226"/>
      <c r="D59" s="193">
        <f t="shared" si="5"/>
        <v>3</v>
      </c>
      <c r="E59" s="203" t="s">
        <v>328</v>
      </c>
      <c r="F59" s="246"/>
    </row>
    <row r="60" spans="1:6" ht="14.1" customHeight="1">
      <c r="A60" s="238"/>
      <c r="B60" s="235"/>
      <c r="C60" s="226"/>
      <c r="D60" s="193">
        <f t="shared" si="5"/>
        <v>4</v>
      </c>
      <c r="E60" s="203" t="s">
        <v>332</v>
      </c>
      <c r="F60" s="246"/>
    </row>
    <row r="61" spans="1:6" ht="14.1" customHeight="1">
      <c r="A61" s="238"/>
      <c r="B61" s="235"/>
      <c r="C61" s="226"/>
      <c r="D61" s="193">
        <f t="shared" si="5"/>
        <v>5</v>
      </c>
      <c r="E61" s="203" t="s">
        <v>337</v>
      </c>
      <c r="F61" s="246"/>
    </row>
    <row r="62" spans="1:6" ht="14.1" customHeight="1">
      <c r="A62" s="238"/>
      <c r="B62" s="235"/>
      <c r="C62" s="226"/>
      <c r="D62" s="193">
        <f t="shared" si="5"/>
        <v>6</v>
      </c>
      <c r="E62" s="203" t="s">
        <v>341</v>
      </c>
      <c r="F62" s="246"/>
    </row>
    <row r="63" spans="1:6" ht="14.1" customHeight="1">
      <c r="A63" s="238"/>
      <c r="B63" s="235"/>
      <c r="C63" s="226"/>
      <c r="D63" s="193">
        <f t="shared" si="5"/>
        <v>7</v>
      </c>
      <c r="E63" s="203" t="s">
        <v>344</v>
      </c>
      <c r="F63" s="246"/>
    </row>
    <row r="64" spans="1:6" ht="14.1" customHeight="1">
      <c r="A64" s="238"/>
      <c r="B64" s="235"/>
      <c r="C64" s="226"/>
      <c r="D64" s="193">
        <f t="shared" si="5"/>
        <v>8</v>
      </c>
      <c r="E64" s="203" t="s">
        <v>348</v>
      </c>
      <c r="F64" s="246" t="s">
        <v>347</v>
      </c>
    </row>
    <row r="65" spans="1:6" ht="14.1" customHeight="1">
      <c r="A65" s="238"/>
      <c r="B65" s="235"/>
      <c r="C65" s="226"/>
      <c r="D65" s="193">
        <f t="shared" si="5"/>
        <v>9</v>
      </c>
      <c r="E65" s="203" t="s">
        <v>351</v>
      </c>
      <c r="F65" s="246"/>
    </row>
    <row r="66" spans="1:6" ht="14.1" customHeight="1">
      <c r="A66" s="238"/>
      <c r="B66" s="235"/>
      <c r="C66" s="226"/>
      <c r="D66" s="193">
        <f t="shared" si="5"/>
        <v>10</v>
      </c>
      <c r="E66" s="203" t="s">
        <v>355</v>
      </c>
      <c r="F66" s="246"/>
    </row>
    <row r="67" spans="1:6" ht="14.1" customHeight="1">
      <c r="A67" s="238"/>
      <c r="B67" s="235"/>
      <c r="C67" s="226"/>
      <c r="D67" s="193">
        <f t="shared" si="5"/>
        <v>11</v>
      </c>
      <c r="E67" s="203" t="s">
        <v>358</v>
      </c>
      <c r="F67" s="246"/>
    </row>
    <row r="68" spans="1:6" ht="14.1" customHeight="1">
      <c r="A68" s="238"/>
      <c r="B68" s="235"/>
      <c r="C68" s="226"/>
      <c r="D68" s="193">
        <f t="shared" si="5"/>
        <v>12</v>
      </c>
      <c r="E68" s="203" t="s">
        <v>361</v>
      </c>
      <c r="F68" s="246"/>
    </row>
    <row r="69" spans="1:6" ht="14.1" customHeight="1">
      <c r="A69" s="238"/>
      <c r="B69" s="235"/>
      <c r="C69" s="226"/>
      <c r="D69" s="193">
        <f t="shared" si="5"/>
        <v>13</v>
      </c>
      <c r="E69" s="203" t="s">
        <v>365</v>
      </c>
      <c r="F69" s="246"/>
    </row>
    <row r="70" spans="1:6" ht="14.1" customHeight="1">
      <c r="A70" s="238"/>
      <c r="B70" s="235"/>
      <c r="C70" s="226"/>
      <c r="D70" s="193">
        <f t="shared" si="5"/>
        <v>14</v>
      </c>
      <c r="E70" s="203" t="s">
        <v>368</v>
      </c>
      <c r="F70" s="246"/>
    </row>
    <row r="71" spans="1:6" ht="14.1" customHeight="1">
      <c r="A71" s="238"/>
      <c r="B71" s="235"/>
      <c r="C71" s="226"/>
      <c r="D71" s="193">
        <f t="shared" si="5"/>
        <v>15</v>
      </c>
      <c r="E71" s="203" t="s">
        <v>371</v>
      </c>
      <c r="F71" s="246"/>
    </row>
    <row r="72" spans="1:6" ht="14.1" customHeight="1">
      <c r="A72" s="238"/>
      <c r="B72" s="235"/>
      <c r="C72" s="226"/>
      <c r="D72" s="193">
        <f t="shared" si="5"/>
        <v>16</v>
      </c>
      <c r="E72" s="203" t="s">
        <v>375</v>
      </c>
      <c r="F72" s="246" t="s">
        <v>374</v>
      </c>
    </row>
    <row r="73" spans="1:6" ht="14.1" customHeight="1">
      <c r="A73" s="238"/>
      <c r="B73" s="235"/>
      <c r="C73" s="226"/>
      <c r="D73" s="193">
        <f t="shared" si="5"/>
        <v>17</v>
      </c>
      <c r="E73" s="203" t="s">
        <v>378</v>
      </c>
      <c r="F73" s="246"/>
    </row>
    <row r="74" spans="1:6" ht="14.1" customHeight="1">
      <c r="A74" s="238"/>
      <c r="B74" s="235"/>
      <c r="C74" s="226"/>
      <c r="D74" s="193">
        <f t="shared" si="5"/>
        <v>18</v>
      </c>
      <c r="E74" s="203" t="s">
        <v>381</v>
      </c>
      <c r="F74" s="246"/>
    </row>
    <row r="75" spans="1:6" ht="14.1" customHeight="1">
      <c r="A75" s="238"/>
      <c r="B75" s="235"/>
      <c r="C75" s="226"/>
      <c r="D75" s="193">
        <f t="shared" si="5"/>
        <v>19</v>
      </c>
      <c r="E75" s="203" t="s">
        <v>384</v>
      </c>
      <c r="F75" s="246"/>
    </row>
    <row r="76" spans="1:6" ht="14.1" customHeight="1">
      <c r="A76" s="238"/>
      <c r="B76" s="235"/>
      <c r="C76" s="226"/>
      <c r="D76" s="193">
        <f t="shared" si="5"/>
        <v>20</v>
      </c>
      <c r="E76" s="203" t="s">
        <v>387</v>
      </c>
      <c r="F76" s="246"/>
    </row>
    <row r="77" spans="1:6" ht="14.1" customHeight="1">
      <c r="A77" s="238"/>
      <c r="B77" s="235"/>
      <c r="C77" s="226"/>
      <c r="D77" s="193">
        <f t="shared" si="5"/>
        <v>21</v>
      </c>
      <c r="E77" s="203" t="s">
        <v>391</v>
      </c>
      <c r="F77" s="246"/>
    </row>
    <row r="78" spans="1:6" ht="14.1" customHeight="1">
      <c r="A78" s="238"/>
      <c r="B78" s="235"/>
      <c r="C78" s="226"/>
      <c r="D78" s="193">
        <f t="shared" si="5"/>
        <v>22</v>
      </c>
      <c r="E78" s="203" t="s">
        <v>394</v>
      </c>
      <c r="F78" s="246"/>
    </row>
    <row r="79" spans="1:6" ht="14.1" customHeight="1" thickBot="1">
      <c r="A79" s="238"/>
      <c r="B79" s="236"/>
      <c r="C79" s="227"/>
      <c r="D79" s="206">
        <f t="shared" si="5"/>
        <v>23</v>
      </c>
      <c r="E79" s="207" t="s">
        <v>397</v>
      </c>
      <c r="F79" s="247"/>
    </row>
    <row r="80" spans="1:6" ht="14.1" customHeight="1">
      <c r="A80" s="238"/>
      <c r="B80" s="234">
        <v>8</v>
      </c>
      <c r="C80" s="225" t="s">
        <v>246</v>
      </c>
      <c r="D80" s="211">
        <v>1</v>
      </c>
      <c r="E80" s="212" t="s">
        <v>413</v>
      </c>
      <c r="F80" s="245" t="s">
        <v>687</v>
      </c>
    </row>
    <row r="81" spans="1:6" ht="14.1" customHeight="1">
      <c r="A81" s="238"/>
      <c r="B81" s="235"/>
      <c r="C81" s="226"/>
      <c r="D81" s="193">
        <f t="shared" ref="D81:D92" si="6">D80+1</f>
        <v>2</v>
      </c>
      <c r="E81" s="203" t="s">
        <v>416</v>
      </c>
      <c r="F81" s="246"/>
    </row>
    <row r="82" spans="1:6" ht="14.1" customHeight="1">
      <c r="A82" s="238"/>
      <c r="B82" s="235"/>
      <c r="C82" s="226"/>
      <c r="D82" s="193">
        <f t="shared" si="6"/>
        <v>3</v>
      </c>
      <c r="E82" s="203" t="s">
        <v>421</v>
      </c>
      <c r="F82" s="246"/>
    </row>
    <row r="83" spans="1:6" ht="14.1" customHeight="1">
      <c r="A83" s="238"/>
      <c r="B83" s="235"/>
      <c r="C83" s="226"/>
      <c r="D83" s="193">
        <f t="shared" si="6"/>
        <v>4</v>
      </c>
      <c r="E83" s="203" t="s">
        <v>424</v>
      </c>
      <c r="F83" s="246"/>
    </row>
    <row r="84" spans="1:6" ht="14.1" customHeight="1">
      <c r="A84" s="238"/>
      <c r="B84" s="235"/>
      <c r="C84" s="226"/>
      <c r="D84" s="193">
        <f t="shared" si="6"/>
        <v>5</v>
      </c>
      <c r="E84" s="203" t="s">
        <v>427</v>
      </c>
      <c r="F84" s="246"/>
    </row>
    <row r="85" spans="1:6" ht="14.1" customHeight="1">
      <c r="A85" s="238"/>
      <c r="B85" s="235"/>
      <c r="C85" s="226"/>
      <c r="D85" s="193">
        <f t="shared" si="6"/>
        <v>6</v>
      </c>
      <c r="E85" s="203" t="s">
        <v>430</v>
      </c>
      <c r="F85" s="246"/>
    </row>
    <row r="86" spans="1:6" ht="14.1" customHeight="1">
      <c r="A86" s="238"/>
      <c r="B86" s="235"/>
      <c r="C86" s="226"/>
      <c r="D86" s="193">
        <f t="shared" si="6"/>
        <v>7</v>
      </c>
      <c r="E86" s="203" t="s">
        <v>432</v>
      </c>
      <c r="F86" s="246"/>
    </row>
    <row r="87" spans="1:6" ht="14.1" customHeight="1">
      <c r="A87" s="238"/>
      <c r="B87" s="235"/>
      <c r="C87" s="226"/>
      <c r="D87" s="193">
        <f t="shared" si="6"/>
        <v>8</v>
      </c>
      <c r="E87" s="203" t="s">
        <v>435</v>
      </c>
      <c r="F87" s="246"/>
    </row>
    <row r="88" spans="1:6" ht="14.1" customHeight="1">
      <c r="A88" s="238"/>
      <c r="B88" s="235"/>
      <c r="C88" s="226"/>
      <c r="D88" s="193">
        <f t="shared" si="6"/>
        <v>9</v>
      </c>
      <c r="E88" s="203" t="s">
        <v>439</v>
      </c>
      <c r="F88" s="246"/>
    </row>
    <row r="89" spans="1:6" ht="14.1" customHeight="1">
      <c r="A89" s="238"/>
      <c r="B89" s="235"/>
      <c r="C89" s="226"/>
      <c r="D89" s="193">
        <f t="shared" si="6"/>
        <v>10</v>
      </c>
      <c r="E89" s="203" t="s">
        <v>442</v>
      </c>
      <c r="F89" s="246"/>
    </row>
    <row r="90" spans="1:6" ht="14.1" customHeight="1">
      <c r="A90" s="238"/>
      <c r="B90" s="235"/>
      <c r="C90" s="226"/>
      <c r="D90" s="193">
        <f t="shared" si="6"/>
        <v>11</v>
      </c>
      <c r="E90" s="203" t="s">
        <v>445</v>
      </c>
      <c r="F90" s="246"/>
    </row>
    <row r="91" spans="1:6" ht="14.1" customHeight="1">
      <c r="A91" s="238"/>
      <c r="B91" s="235"/>
      <c r="C91" s="226"/>
      <c r="D91" s="193">
        <f t="shared" si="6"/>
        <v>12</v>
      </c>
      <c r="E91" s="203" t="s">
        <v>448</v>
      </c>
      <c r="F91" s="246"/>
    </row>
    <row r="92" spans="1:6" ht="14.1" customHeight="1" thickBot="1">
      <c r="A92" s="239"/>
      <c r="B92" s="236"/>
      <c r="C92" s="227"/>
      <c r="D92" s="206">
        <f t="shared" si="6"/>
        <v>13</v>
      </c>
      <c r="E92" s="207" t="s">
        <v>451</v>
      </c>
      <c r="F92" s="247"/>
    </row>
    <row r="93" spans="1:6" ht="14.1" customHeight="1">
      <c r="A93" s="237" t="s">
        <v>674</v>
      </c>
      <c r="B93" s="234">
        <v>9</v>
      </c>
      <c r="C93" s="225" t="s">
        <v>150</v>
      </c>
      <c r="D93" s="196">
        <v>1</v>
      </c>
      <c r="E93" s="197" t="s">
        <v>123</v>
      </c>
      <c r="F93" s="245" t="s">
        <v>688</v>
      </c>
    </row>
    <row r="94" spans="1:6" ht="14.1" customHeight="1">
      <c r="A94" s="238"/>
      <c r="B94" s="235"/>
      <c r="C94" s="226"/>
      <c r="D94" s="191">
        <f t="shared" ref="D94:D109" si="7">D93+1</f>
        <v>2</v>
      </c>
      <c r="E94" s="192" t="s">
        <v>124</v>
      </c>
      <c r="F94" s="246"/>
    </row>
    <row r="95" spans="1:6" ht="14.1" customHeight="1">
      <c r="A95" s="238"/>
      <c r="B95" s="235"/>
      <c r="C95" s="226"/>
      <c r="D95" s="191">
        <f t="shared" si="7"/>
        <v>3</v>
      </c>
      <c r="E95" s="192" t="s">
        <v>125</v>
      </c>
      <c r="F95" s="246"/>
    </row>
    <row r="96" spans="1:6" ht="14.1" customHeight="1">
      <c r="A96" s="238"/>
      <c r="B96" s="235"/>
      <c r="C96" s="226"/>
      <c r="D96" s="191">
        <f t="shared" si="7"/>
        <v>4</v>
      </c>
      <c r="E96" s="192" t="s">
        <v>126</v>
      </c>
      <c r="F96" s="246"/>
    </row>
    <row r="97" spans="1:6" ht="14.1" customHeight="1">
      <c r="A97" s="238"/>
      <c r="B97" s="235"/>
      <c r="C97" s="226"/>
      <c r="D97" s="191">
        <f t="shared" si="7"/>
        <v>5</v>
      </c>
      <c r="E97" s="192" t="s">
        <v>127</v>
      </c>
      <c r="F97" s="246"/>
    </row>
    <row r="98" spans="1:6" ht="14.1" customHeight="1">
      <c r="A98" s="238"/>
      <c r="B98" s="235"/>
      <c r="C98" s="226"/>
      <c r="D98" s="191">
        <f t="shared" si="7"/>
        <v>6</v>
      </c>
      <c r="E98" s="192" t="s">
        <v>128</v>
      </c>
      <c r="F98" s="246"/>
    </row>
    <row r="99" spans="1:6" ht="14.1" customHeight="1">
      <c r="A99" s="238"/>
      <c r="B99" s="235"/>
      <c r="C99" s="226"/>
      <c r="D99" s="191">
        <f t="shared" si="7"/>
        <v>7</v>
      </c>
      <c r="E99" s="192" t="s">
        <v>129</v>
      </c>
      <c r="F99" s="246"/>
    </row>
    <row r="100" spans="1:6" ht="14.1" customHeight="1">
      <c r="A100" s="238"/>
      <c r="B100" s="235"/>
      <c r="C100" s="226"/>
      <c r="D100" s="191">
        <f t="shared" si="7"/>
        <v>8</v>
      </c>
      <c r="E100" s="192" t="s">
        <v>130</v>
      </c>
      <c r="F100" s="246"/>
    </row>
    <row r="101" spans="1:6" ht="14.1" customHeight="1">
      <c r="A101" s="238"/>
      <c r="B101" s="235"/>
      <c r="C101" s="226"/>
      <c r="D101" s="193">
        <f t="shared" si="7"/>
        <v>9</v>
      </c>
      <c r="E101" s="203" t="s">
        <v>131</v>
      </c>
      <c r="F101" s="246" t="s">
        <v>689</v>
      </c>
    </row>
    <row r="102" spans="1:6" ht="14.1" customHeight="1">
      <c r="A102" s="238"/>
      <c r="B102" s="235"/>
      <c r="C102" s="226"/>
      <c r="D102" s="193">
        <f t="shared" si="7"/>
        <v>10</v>
      </c>
      <c r="E102" s="203" t="s">
        <v>132</v>
      </c>
      <c r="F102" s="246"/>
    </row>
    <row r="103" spans="1:6" ht="14.1" customHeight="1">
      <c r="A103" s="238"/>
      <c r="B103" s="235"/>
      <c r="C103" s="226"/>
      <c r="D103" s="193">
        <f t="shared" si="7"/>
        <v>11</v>
      </c>
      <c r="E103" s="203" t="s">
        <v>133</v>
      </c>
      <c r="F103" s="246"/>
    </row>
    <row r="104" spans="1:6" ht="14.1" customHeight="1">
      <c r="A104" s="238"/>
      <c r="B104" s="235"/>
      <c r="C104" s="226"/>
      <c r="D104" s="193">
        <f t="shared" si="7"/>
        <v>12</v>
      </c>
      <c r="E104" s="203" t="s">
        <v>134</v>
      </c>
      <c r="F104" s="246"/>
    </row>
    <row r="105" spans="1:6" ht="14.1" customHeight="1">
      <c r="A105" s="238"/>
      <c r="B105" s="235"/>
      <c r="C105" s="226"/>
      <c r="D105" s="193">
        <f t="shared" si="7"/>
        <v>13</v>
      </c>
      <c r="E105" s="203" t="s">
        <v>135</v>
      </c>
      <c r="F105" s="246"/>
    </row>
    <row r="106" spans="1:6" ht="14.1" customHeight="1">
      <c r="A106" s="238"/>
      <c r="B106" s="235"/>
      <c r="C106" s="226"/>
      <c r="D106" s="193">
        <f t="shared" si="7"/>
        <v>14</v>
      </c>
      <c r="E106" s="203" t="s">
        <v>136</v>
      </c>
      <c r="F106" s="246"/>
    </row>
    <row r="107" spans="1:6" ht="14.1" customHeight="1">
      <c r="A107" s="238"/>
      <c r="B107" s="235"/>
      <c r="C107" s="226"/>
      <c r="D107" s="193">
        <f t="shared" si="7"/>
        <v>15</v>
      </c>
      <c r="E107" s="203" t="s">
        <v>137</v>
      </c>
      <c r="F107" s="246"/>
    </row>
    <row r="108" spans="1:6" ht="14.1" customHeight="1">
      <c r="A108" s="238"/>
      <c r="B108" s="235"/>
      <c r="C108" s="226"/>
      <c r="D108" s="193">
        <f t="shared" si="7"/>
        <v>16</v>
      </c>
      <c r="E108" s="203" t="s">
        <v>138</v>
      </c>
      <c r="F108" s="246"/>
    </row>
    <row r="109" spans="1:6" ht="14.1" customHeight="1" thickBot="1">
      <c r="A109" s="238"/>
      <c r="B109" s="236"/>
      <c r="C109" s="227"/>
      <c r="D109" s="206">
        <f t="shared" si="7"/>
        <v>17</v>
      </c>
      <c r="E109" s="207" t="s">
        <v>139</v>
      </c>
      <c r="F109" s="247"/>
    </row>
    <row r="110" spans="1:6" ht="14.1" customHeight="1">
      <c r="A110" s="238"/>
      <c r="B110" s="234">
        <v>10</v>
      </c>
      <c r="C110" s="225" t="s">
        <v>203</v>
      </c>
      <c r="D110" s="211">
        <v>1</v>
      </c>
      <c r="E110" s="212" t="s">
        <v>153</v>
      </c>
      <c r="F110" s="245" t="s">
        <v>691</v>
      </c>
    </row>
    <row r="111" spans="1:6" ht="14.1" customHeight="1">
      <c r="A111" s="238"/>
      <c r="B111" s="235"/>
      <c r="C111" s="226"/>
      <c r="D111" s="193">
        <f t="shared" ref="D111:D125" si="8">D110+1</f>
        <v>2</v>
      </c>
      <c r="E111" s="203" t="s">
        <v>154</v>
      </c>
      <c r="F111" s="246"/>
    </row>
    <row r="112" spans="1:6" ht="14.1" customHeight="1">
      <c r="A112" s="238"/>
      <c r="B112" s="235"/>
      <c r="C112" s="226"/>
      <c r="D112" s="193">
        <f t="shared" si="8"/>
        <v>3</v>
      </c>
      <c r="E112" s="203" t="s">
        <v>155</v>
      </c>
      <c r="F112" s="246"/>
    </row>
    <row r="113" spans="1:6" ht="14.1" customHeight="1">
      <c r="A113" s="238"/>
      <c r="B113" s="235"/>
      <c r="C113" s="226"/>
      <c r="D113" s="193">
        <f t="shared" si="8"/>
        <v>4</v>
      </c>
      <c r="E113" s="203" t="s">
        <v>156</v>
      </c>
      <c r="F113" s="246"/>
    </row>
    <row r="114" spans="1:6" ht="14.1" customHeight="1">
      <c r="A114" s="238"/>
      <c r="B114" s="235"/>
      <c r="C114" s="226"/>
      <c r="D114" s="193">
        <f t="shared" si="8"/>
        <v>5</v>
      </c>
      <c r="E114" s="203" t="s">
        <v>157</v>
      </c>
      <c r="F114" s="246"/>
    </row>
    <row r="115" spans="1:6" ht="14.1" customHeight="1">
      <c r="A115" s="238"/>
      <c r="B115" s="235"/>
      <c r="C115" s="226"/>
      <c r="D115" s="193">
        <f t="shared" si="8"/>
        <v>6</v>
      </c>
      <c r="E115" s="203" t="s">
        <v>158</v>
      </c>
      <c r="F115" s="246"/>
    </row>
    <row r="116" spans="1:6" ht="14.1" customHeight="1">
      <c r="A116" s="238"/>
      <c r="B116" s="235"/>
      <c r="C116" s="226"/>
      <c r="D116" s="193">
        <f t="shared" si="8"/>
        <v>7</v>
      </c>
      <c r="E116" s="203" t="s">
        <v>159</v>
      </c>
      <c r="F116" s="246"/>
    </row>
    <row r="117" spans="1:6" ht="14.1" customHeight="1">
      <c r="A117" s="238"/>
      <c r="B117" s="235"/>
      <c r="C117" s="226"/>
      <c r="D117" s="193">
        <f t="shared" si="8"/>
        <v>8</v>
      </c>
      <c r="E117" s="203" t="s">
        <v>160</v>
      </c>
      <c r="F117" s="246"/>
    </row>
    <row r="118" spans="1:6" ht="14.1" customHeight="1">
      <c r="A118" s="238"/>
      <c r="B118" s="235"/>
      <c r="C118" s="226"/>
      <c r="D118" s="193">
        <f t="shared" si="8"/>
        <v>9</v>
      </c>
      <c r="E118" s="203" t="s">
        <v>161</v>
      </c>
      <c r="F118" s="246"/>
    </row>
    <row r="119" spans="1:6" ht="14.1" customHeight="1">
      <c r="A119" s="238"/>
      <c r="B119" s="235"/>
      <c r="C119" s="226"/>
      <c r="D119" s="193">
        <f t="shared" si="8"/>
        <v>10</v>
      </c>
      <c r="E119" s="203" t="s">
        <v>162</v>
      </c>
      <c r="F119" s="246"/>
    </row>
    <row r="120" spans="1:6" ht="14.1" customHeight="1">
      <c r="A120" s="238"/>
      <c r="B120" s="235"/>
      <c r="C120" s="226"/>
      <c r="D120" s="193">
        <f t="shared" si="8"/>
        <v>11</v>
      </c>
      <c r="E120" s="203" t="s">
        <v>163</v>
      </c>
      <c r="F120" s="246"/>
    </row>
    <row r="121" spans="1:6" ht="14.1" customHeight="1">
      <c r="A121" s="238"/>
      <c r="B121" s="235"/>
      <c r="C121" s="226"/>
      <c r="D121" s="193">
        <f t="shared" si="8"/>
        <v>12</v>
      </c>
      <c r="E121" s="203" t="s">
        <v>164</v>
      </c>
      <c r="F121" s="246"/>
    </row>
    <row r="122" spans="1:6" ht="14.1" customHeight="1">
      <c r="A122" s="238"/>
      <c r="B122" s="235"/>
      <c r="C122" s="226"/>
      <c r="D122" s="193">
        <f t="shared" si="8"/>
        <v>13</v>
      </c>
      <c r="E122" s="203" t="s">
        <v>165</v>
      </c>
      <c r="F122" s="246"/>
    </row>
    <row r="123" spans="1:6" ht="14.1" customHeight="1">
      <c r="A123" s="238"/>
      <c r="B123" s="235"/>
      <c r="C123" s="226"/>
      <c r="D123" s="193">
        <f t="shared" si="8"/>
        <v>14</v>
      </c>
      <c r="E123" s="203" t="s">
        <v>166</v>
      </c>
      <c r="F123" s="246"/>
    </row>
    <row r="124" spans="1:6" ht="14.1" customHeight="1">
      <c r="A124" s="238"/>
      <c r="B124" s="235"/>
      <c r="C124" s="226"/>
      <c r="D124" s="193">
        <f t="shared" si="8"/>
        <v>15</v>
      </c>
      <c r="E124" s="203" t="s">
        <v>167</v>
      </c>
      <c r="F124" s="246"/>
    </row>
    <row r="125" spans="1:6" ht="14.1" customHeight="1" thickBot="1">
      <c r="A125" s="238"/>
      <c r="B125" s="236"/>
      <c r="C125" s="227"/>
      <c r="D125" s="206">
        <f t="shared" si="8"/>
        <v>16</v>
      </c>
      <c r="E125" s="207" t="s">
        <v>168</v>
      </c>
      <c r="F125" s="247"/>
    </row>
    <row r="126" spans="1:6" ht="14.1" customHeight="1">
      <c r="A126" s="238"/>
      <c r="B126" s="234">
        <v>11</v>
      </c>
      <c r="C126" s="225" t="s">
        <v>256</v>
      </c>
      <c r="D126" s="196">
        <v>1</v>
      </c>
      <c r="E126" s="197" t="s">
        <v>183</v>
      </c>
      <c r="F126" s="245" t="s">
        <v>692</v>
      </c>
    </row>
    <row r="127" spans="1:6" ht="14.1" customHeight="1">
      <c r="A127" s="238"/>
      <c r="B127" s="235"/>
      <c r="C127" s="226"/>
      <c r="D127" s="191">
        <f t="shared" ref="D127:D138" si="9">D126+1</f>
        <v>2</v>
      </c>
      <c r="E127" s="192" t="s">
        <v>184</v>
      </c>
      <c r="F127" s="246"/>
    </row>
    <row r="128" spans="1:6" ht="14.1" customHeight="1">
      <c r="A128" s="238"/>
      <c r="B128" s="235"/>
      <c r="C128" s="226"/>
      <c r="D128" s="191">
        <f t="shared" si="9"/>
        <v>3</v>
      </c>
      <c r="E128" s="192" t="s">
        <v>185</v>
      </c>
      <c r="F128" s="246"/>
    </row>
    <row r="129" spans="1:6" ht="14.1" customHeight="1">
      <c r="A129" s="238"/>
      <c r="B129" s="235"/>
      <c r="C129" s="226"/>
      <c r="D129" s="191">
        <f t="shared" si="9"/>
        <v>4</v>
      </c>
      <c r="E129" s="192" t="s">
        <v>186</v>
      </c>
      <c r="F129" s="246"/>
    </row>
    <row r="130" spans="1:6" ht="14.1" customHeight="1">
      <c r="A130" s="238"/>
      <c r="B130" s="235"/>
      <c r="C130" s="226"/>
      <c r="D130" s="191">
        <f t="shared" si="9"/>
        <v>5</v>
      </c>
      <c r="E130" s="192" t="s">
        <v>187</v>
      </c>
      <c r="F130" s="246"/>
    </row>
    <row r="131" spans="1:6" ht="14.1" customHeight="1">
      <c r="A131" s="238"/>
      <c r="B131" s="235"/>
      <c r="C131" s="226"/>
      <c r="D131" s="191">
        <f t="shared" si="9"/>
        <v>6</v>
      </c>
      <c r="E131" s="192" t="s">
        <v>188</v>
      </c>
      <c r="F131" s="246"/>
    </row>
    <row r="132" spans="1:6" ht="14.1" customHeight="1">
      <c r="A132" s="238"/>
      <c r="B132" s="235"/>
      <c r="C132" s="226"/>
      <c r="D132" s="193">
        <f t="shared" si="9"/>
        <v>7</v>
      </c>
      <c r="E132" s="203" t="s">
        <v>189</v>
      </c>
      <c r="F132" s="246" t="s">
        <v>693</v>
      </c>
    </row>
    <row r="133" spans="1:6" ht="14.1" customHeight="1">
      <c r="A133" s="238"/>
      <c r="B133" s="235"/>
      <c r="C133" s="226"/>
      <c r="D133" s="193">
        <f t="shared" si="9"/>
        <v>8</v>
      </c>
      <c r="E133" s="203" t="s">
        <v>190</v>
      </c>
      <c r="F133" s="246"/>
    </row>
    <row r="134" spans="1:6" ht="14.1" customHeight="1">
      <c r="A134" s="238"/>
      <c r="B134" s="235"/>
      <c r="C134" s="226"/>
      <c r="D134" s="193">
        <f t="shared" si="9"/>
        <v>9</v>
      </c>
      <c r="E134" s="203" t="s">
        <v>191</v>
      </c>
      <c r="F134" s="246"/>
    </row>
    <row r="135" spans="1:6" ht="14.1" customHeight="1">
      <c r="A135" s="238"/>
      <c r="B135" s="235"/>
      <c r="C135" s="226"/>
      <c r="D135" s="193">
        <f t="shared" si="9"/>
        <v>10</v>
      </c>
      <c r="E135" s="203" t="s">
        <v>192</v>
      </c>
      <c r="F135" s="246"/>
    </row>
    <row r="136" spans="1:6" ht="14.1" customHeight="1">
      <c r="A136" s="238"/>
      <c r="B136" s="235"/>
      <c r="C136" s="226"/>
      <c r="D136" s="193">
        <f t="shared" si="9"/>
        <v>11</v>
      </c>
      <c r="E136" s="203" t="s">
        <v>193</v>
      </c>
      <c r="F136" s="246"/>
    </row>
    <row r="137" spans="1:6" ht="14.1" customHeight="1">
      <c r="A137" s="238"/>
      <c r="B137" s="235"/>
      <c r="C137" s="226"/>
      <c r="D137" s="193">
        <f t="shared" si="9"/>
        <v>12</v>
      </c>
      <c r="E137" s="203" t="s">
        <v>194</v>
      </c>
      <c r="F137" s="246"/>
    </row>
    <row r="138" spans="1:6" ht="14.1" customHeight="1" thickBot="1">
      <c r="A138" s="238"/>
      <c r="B138" s="236"/>
      <c r="C138" s="227"/>
      <c r="D138" s="206">
        <f t="shared" si="9"/>
        <v>13</v>
      </c>
      <c r="E138" s="207" t="s">
        <v>195</v>
      </c>
      <c r="F138" s="247"/>
    </row>
    <row r="139" spans="1:6" ht="14.1" customHeight="1">
      <c r="A139" s="238"/>
      <c r="B139" s="234">
        <v>12</v>
      </c>
      <c r="C139" s="225" t="s">
        <v>363</v>
      </c>
      <c r="D139" s="196">
        <v>1</v>
      </c>
      <c r="E139" s="208" t="s">
        <v>364</v>
      </c>
      <c r="F139" s="245" t="s">
        <v>688</v>
      </c>
    </row>
    <row r="140" spans="1:6" ht="14.1" customHeight="1">
      <c r="A140" s="238"/>
      <c r="B140" s="235"/>
      <c r="C140" s="226"/>
      <c r="D140" s="191">
        <f t="shared" ref="D140:D153" si="10">D139+1</f>
        <v>2</v>
      </c>
      <c r="E140" s="205" t="s">
        <v>367</v>
      </c>
      <c r="F140" s="246"/>
    </row>
    <row r="141" spans="1:6" ht="14.1" customHeight="1">
      <c r="A141" s="238"/>
      <c r="B141" s="235"/>
      <c r="C141" s="226"/>
      <c r="D141" s="191">
        <f t="shared" si="10"/>
        <v>3</v>
      </c>
      <c r="E141" s="205" t="s">
        <v>370</v>
      </c>
      <c r="F141" s="246"/>
    </row>
    <row r="142" spans="1:6" ht="14.1" customHeight="1">
      <c r="A142" s="238"/>
      <c r="B142" s="235"/>
      <c r="C142" s="226"/>
      <c r="D142" s="191">
        <f t="shared" si="10"/>
        <v>4</v>
      </c>
      <c r="E142" s="205" t="s">
        <v>373</v>
      </c>
      <c r="F142" s="246"/>
    </row>
    <row r="143" spans="1:6" ht="14.1" customHeight="1">
      <c r="A143" s="238"/>
      <c r="B143" s="235"/>
      <c r="C143" s="226"/>
      <c r="D143" s="191">
        <f t="shared" si="10"/>
        <v>5</v>
      </c>
      <c r="E143" s="205" t="s">
        <v>377</v>
      </c>
      <c r="F143" s="246"/>
    </row>
    <row r="144" spans="1:6" ht="14.1" customHeight="1">
      <c r="A144" s="238"/>
      <c r="B144" s="235"/>
      <c r="C144" s="226"/>
      <c r="D144" s="191">
        <f t="shared" si="10"/>
        <v>6</v>
      </c>
      <c r="E144" s="205" t="s">
        <v>380</v>
      </c>
      <c r="F144" s="246"/>
    </row>
    <row r="145" spans="1:6" ht="14.1" customHeight="1">
      <c r="A145" s="238"/>
      <c r="B145" s="235"/>
      <c r="C145" s="226"/>
      <c r="D145" s="191">
        <f t="shared" si="10"/>
        <v>7</v>
      </c>
      <c r="E145" s="205" t="s">
        <v>383</v>
      </c>
      <c r="F145" s="246"/>
    </row>
    <row r="146" spans="1:6" ht="14.1" customHeight="1">
      <c r="A146" s="238"/>
      <c r="B146" s="235"/>
      <c r="C146" s="226"/>
      <c r="D146" s="191">
        <f t="shared" si="10"/>
        <v>8</v>
      </c>
      <c r="E146" s="205" t="s">
        <v>386</v>
      </c>
      <c r="F146" s="246"/>
    </row>
    <row r="147" spans="1:6" ht="14.1" customHeight="1">
      <c r="A147" s="238"/>
      <c r="B147" s="235"/>
      <c r="C147" s="226"/>
      <c r="D147" s="193">
        <f t="shared" si="10"/>
        <v>9</v>
      </c>
      <c r="E147" s="204" t="s">
        <v>390</v>
      </c>
      <c r="F147" s="246" t="s">
        <v>694</v>
      </c>
    </row>
    <row r="148" spans="1:6" ht="14.1" customHeight="1">
      <c r="A148" s="238"/>
      <c r="B148" s="235"/>
      <c r="C148" s="226"/>
      <c r="D148" s="193">
        <f t="shared" si="10"/>
        <v>10</v>
      </c>
      <c r="E148" s="204" t="s">
        <v>393</v>
      </c>
      <c r="F148" s="246"/>
    </row>
    <row r="149" spans="1:6" ht="14.1" customHeight="1">
      <c r="A149" s="238"/>
      <c r="B149" s="235"/>
      <c r="C149" s="226"/>
      <c r="D149" s="193">
        <f t="shared" si="10"/>
        <v>11</v>
      </c>
      <c r="E149" s="204" t="s">
        <v>396</v>
      </c>
      <c r="F149" s="246"/>
    </row>
    <row r="150" spans="1:6" ht="14.1" customHeight="1">
      <c r="A150" s="238"/>
      <c r="B150" s="235"/>
      <c r="C150" s="226"/>
      <c r="D150" s="193">
        <f t="shared" si="10"/>
        <v>12</v>
      </c>
      <c r="E150" s="204" t="s">
        <v>399</v>
      </c>
      <c r="F150" s="246"/>
    </row>
    <row r="151" spans="1:6" ht="14.1" customHeight="1">
      <c r="A151" s="238"/>
      <c r="B151" s="235"/>
      <c r="C151" s="226"/>
      <c r="D151" s="193">
        <f t="shared" si="10"/>
        <v>13</v>
      </c>
      <c r="E151" s="204" t="s">
        <v>402</v>
      </c>
      <c r="F151" s="246"/>
    </row>
    <row r="152" spans="1:6" ht="14.1" customHeight="1">
      <c r="A152" s="238"/>
      <c r="B152" s="235"/>
      <c r="C152" s="226"/>
      <c r="D152" s="193">
        <f t="shared" si="10"/>
        <v>14</v>
      </c>
      <c r="E152" s="204" t="s">
        <v>406</v>
      </c>
      <c r="F152" s="246"/>
    </row>
    <row r="153" spans="1:6" ht="14.1" customHeight="1" thickBot="1">
      <c r="A153" s="239"/>
      <c r="B153" s="236"/>
      <c r="C153" s="227"/>
      <c r="D153" s="206">
        <f t="shared" si="10"/>
        <v>15</v>
      </c>
      <c r="E153" s="209" t="s">
        <v>409</v>
      </c>
      <c r="F153" s="247"/>
    </row>
    <row r="154" spans="1:6" ht="14.1" customHeight="1">
      <c r="A154" s="237" t="s">
        <v>675</v>
      </c>
      <c r="B154" s="234">
        <v>13</v>
      </c>
      <c r="C154" s="225" t="s">
        <v>238</v>
      </c>
      <c r="D154" s="196">
        <v>1</v>
      </c>
      <c r="E154" s="197" t="s">
        <v>169</v>
      </c>
      <c r="F154" s="245" t="s">
        <v>682</v>
      </c>
    </row>
    <row r="155" spans="1:6" ht="14.1" customHeight="1">
      <c r="A155" s="238"/>
      <c r="B155" s="235"/>
      <c r="C155" s="226"/>
      <c r="D155" s="191">
        <f>D154+1</f>
        <v>2</v>
      </c>
      <c r="E155" s="192" t="s">
        <v>170</v>
      </c>
      <c r="F155" s="246"/>
    </row>
    <row r="156" spans="1:6" ht="14.1" customHeight="1">
      <c r="A156" s="238"/>
      <c r="B156" s="235"/>
      <c r="C156" s="226"/>
      <c r="D156" s="191">
        <f>D155+1</f>
        <v>3</v>
      </c>
      <c r="E156" s="192" t="s">
        <v>171</v>
      </c>
      <c r="F156" s="246"/>
    </row>
    <row r="157" spans="1:6" ht="14.1" customHeight="1" thickBot="1">
      <c r="A157" s="238"/>
      <c r="B157" s="236"/>
      <c r="C157" s="227"/>
      <c r="D157" s="201">
        <f>D156+1</f>
        <v>4</v>
      </c>
      <c r="E157" s="202" t="s">
        <v>172</v>
      </c>
      <c r="F157" s="247"/>
    </row>
    <row r="158" spans="1:6" ht="14.1" customHeight="1">
      <c r="A158" s="238"/>
      <c r="B158" s="234">
        <v>14</v>
      </c>
      <c r="C158" s="225" t="s">
        <v>248</v>
      </c>
      <c r="D158" s="196">
        <v>1</v>
      </c>
      <c r="E158" s="197" t="s">
        <v>173</v>
      </c>
      <c r="F158" s="245" t="s">
        <v>695</v>
      </c>
    </row>
    <row r="159" spans="1:6" ht="14.1" customHeight="1">
      <c r="A159" s="238"/>
      <c r="B159" s="235"/>
      <c r="C159" s="226"/>
      <c r="D159" s="191">
        <f t="shared" ref="D159:D167" si="11">D158+1</f>
        <v>2</v>
      </c>
      <c r="E159" s="192" t="s">
        <v>174</v>
      </c>
      <c r="F159" s="246"/>
    </row>
    <row r="160" spans="1:6" ht="14.1" customHeight="1">
      <c r="A160" s="238"/>
      <c r="B160" s="235"/>
      <c r="C160" s="226"/>
      <c r="D160" s="193">
        <f t="shared" si="11"/>
        <v>3</v>
      </c>
      <c r="E160" s="203" t="s">
        <v>175</v>
      </c>
      <c r="F160" s="246" t="s">
        <v>696</v>
      </c>
    </row>
    <row r="161" spans="1:6" ht="14.1" customHeight="1">
      <c r="A161" s="238"/>
      <c r="B161" s="235"/>
      <c r="C161" s="226"/>
      <c r="D161" s="193">
        <f t="shared" si="11"/>
        <v>4</v>
      </c>
      <c r="E161" s="203" t="s">
        <v>176</v>
      </c>
      <c r="F161" s="246"/>
    </row>
    <row r="162" spans="1:6" ht="14.1" customHeight="1">
      <c r="A162" s="238"/>
      <c r="B162" s="235"/>
      <c r="C162" s="226"/>
      <c r="D162" s="193">
        <f t="shared" si="11"/>
        <v>5</v>
      </c>
      <c r="E162" s="203" t="s">
        <v>177</v>
      </c>
      <c r="F162" s="246"/>
    </row>
    <row r="163" spans="1:6" ht="14.1" customHeight="1">
      <c r="A163" s="238"/>
      <c r="B163" s="235"/>
      <c r="C163" s="226"/>
      <c r="D163" s="193">
        <f t="shared" si="11"/>
        <v>6</v>
      </c>
      <c r="E163" s="203" t="s">
        <v>178</v>
      </c>
      <c r="F163" s="246"/>
    </row>
    <row r="164" spans="1:6" ht="14.1" customHeight="1">
      <c r="A164" s="238"/>
      <c r="B164" s="235"/>
      <c r="C164" s="226"/>
      <c r="D164" s="193">
        <f t="shared" si="11"/>
        <v>7</v>
      </c>
      <c r="E164" s="203" t="s">
        <v>179</v>
      </c>
      <c r="F164" s="246"/>
    </row>
    <row r="165" spans="1:6" ht="14.1" customHeight="1">
      <c r="A165" s="238"/>
      <c r="B165" s="235"/>
      <c r="C165" s="226"/>
      <c r="D165" s="193">
        <f t="shared" si="11"/>
        <v>8</v>
      </c>
      <c r="E165" s="203" t="s">
        <v>180</v>
      </c>
      <c r="F165" s="246"/>
    </row>
    <row r="166" spans="1:6" ht="14.1" customHeight="1">
      <c r="A166" s="238"/>
      <c r="B166" s="235"/>
      <c r="C166" s="226"/>
      <c r="D166" s="193">
        <f t="shared" si="11"/>
        <v>9</v>
      </c>
      <c r="E166" s="203" t="s">
        <v>181</v>
      </c>
      <c r="F166" s="246"/>
    </row>
    <row r="167" spans="1:6" ht="14.1" customHeight="1" thickBot="1">
      <c r="A167" s="238"/>
      <c r="B167" s="236"/>
      <c r="C167" s="227"/>
      <c r="D167" s="206">
        <f t="shared" si="11"/>
        <v>10</v>
      </c>
      <c r="E167" s="207" t="s">
        <v>182</v>
      </c>
      <c r="F167" s="247"/>
    </row>
    <row r="168" spans="1:6" ht="14.1" customHeight="1">
      <c r="A168" s="238"/>
      <c r="B168" s="234">
        <v>15</v>
      </c>
      <c r="C168" s="225" t="s">
        <v>265</v>
      </c>
      <c r="D168" s="196">
        <v>1</v>
      </c>
      <c r="E168" s="197" t="s">
        <v>411</v>
      </c>
      <c r="F168" s="200" t="s">
        <v>319</v>
      </c>
    </row>
    <row r="169" spans="1:6" ht="14.1" customHeight="1">
      <c r="A169" s="238"/>
      <c r="B169" s="235"/>
      <c r="C169" s="226"/>
      <c r="D169" s="193">
        <f t="shared" ref="D169:D184" si="12">D168+1</f>
        <v>2</v>
      </c>
      <c r="E169" s="203" t="s">
        <v>414</v>
      </c>
      <c r="F169" s="246" t="s">
        <v>697</v>
      </c>
    </row>
    <row r="170" spans="1:6" ht="14.1" customHeight="1">
      <c r="A170" s="238"/>
      <c r="B170" s="235"/>
      <c r="C170" s="226"/>
      <c r="D170" s="193">
        <f t="shared" si="12"/>
        <v>3</v>
      </c>
      <c r="E170" s="203" t="s">
        <v>418</v>
      </c>
      <c r="F170" s="246"/>
    </row>
    <row r="171" spans="1:6" ht="14.1" customHeight="1">
      <c r="A171" s="238"/>
      <c r="B171" s="235"/>
      <c r="C171" s="226"/>
      <c r="D171" s="193">
        <f t="shared" si="12"/>
        <v>4</v>
      </c>
      <c r="E171" s="203" t="s">
        <v>422</v>
      </c>
      <c r="F171" s="246"/>
    </row>
    <row r="172" spans="1:6" ht="14.1" customHeight="1">
      <c r="A172" s="238"/>
      <c r="B172" s="235"/>
      <c r="C172" s="226"/>
      <c r="D172" s="193">
        <f t="shared" si="12"/>
        <v>5</v>
      </c>
      <c r="E172" s="203" t="s">
        <v>425</v>
      </c>
      <c r="F172" s="246"/>
    </row>
    <row r="173" spans="1:6" ht="14.1" customHeight="1">
      <c r="A173" s="238"/>
      <c r="B173" s="235"/>
      <c r="C173" s="226"/>
      <c r="D173" s="193">
        <f t="shared" si="12"/>
        <v>6</v>
      </c>
      <c r="E173" s="203" t="s">
        <v>428</v>
      </c>
      <c r="F173" s="246"/>
    </row>
    <row r="174" spans="1:6" ht="14.1" customHeight="1">
      <c r="A174" s="238"/>
      <c r="B174" s="235"/>
      <c r="C174" s="226"/>
      <c r="D174" s="193">
        <f t="shared" si="12"/>
        <v>7</v>
      </c>
      <c r="E174" s="203" t="s">
        <v>431</v>
      </c>
      <c r="F174" s="246"/>
    </row>
    <row r="175" spans="1:6" ht="14.1" customHeight="1">
      <c r="A175" s="238"/>
      <c r="B175" s="235"/>
      <c r="C175" s="226"/>
      <c r="D175" s="193">
        <f t="shared" si="12"/>
        <v>8</v>
      </c>
      <c r="E175" s="203" t="s">
        <v>433</v>
      </c>
      <c r="F175" s="246"/>
    </row>
    <row r="176" spans="1:6" ht="14.1" customHeight="1">
      <c r="A176" s="238"/>
      <c r="B176" s="235"/>
      <c r="C176" s="226"/>
      <c r="D176" s="193">
        <f t="shared" si="12"/>
        <v>9</v>
      </c>
      <c r="E176" s="203" t="s">
        <v>436</v>
      </c>
      <c r="F176" s="246"/>
    </row>
    <row r="177" spans="1:6" ht="14.1" customHeight="1">
      <c r="A177" s="238"/>
      <c r="B177" s="235"/>
      <c r="C177" s="226"/>
      <c r="D177" s="193">
        <f t="shared" si="12"/>
        <v>10</v>
      </c>
      <c r="E177" s="203" t="s">
        <v>440</v>
      </c>
      <c r="F177" s="246"/>
    </row>
    <row r="178" spans="1:6" ht="14.1" customHeight="1">
      <c r="A178" s="238"/>
      <c r="B178" s="235"/>
      <c r="C178" s="226"/>
      <c r="D178" s="193">
        <f t="shared" si="12"/>
        <v>11</v>
      </c>
      <c r="E178" s="203" t="s">
        <v>443</v>
      </c>
      <c r="F178" s="246"/>
    </row>
    <row r="179" spans="1:6" ht="14.1" customHeight="1">
      <c r="A179" s="238"/>
      <c r="B179" s="235"/>
      <c r="C179" s="226"/>
      <c r="D179" s="193">
        <f t="shared" si="12"/>
        <v>12</v>
      </c>
      <c r="E179" s="203" t="s">
        <v>446</v>
      </c>
      <c r="F179" s="246"/>
    </row>
    <row r="180" spans="1:6" ht="14.1" customHeight="1">
      <c r="A180" s="238"/>
      <c r="B180" s="235"/>
      <c r="C180" s="226"/>
      <c r="D180" s="193">
        <f t="shared" si="12"/>
        <v>13</v>
      </c>
      <c r="E180" s="203" t="s">
        <v>449</v>
      </c>
      <c r="F180" s="246"/>
    </row>
    <row r="181" spans="1:6" ht="14.1" customHeight="1">
      <c r="A181" s="238"/>
      <c r="B181" s="235"/>
      <c r="C181" s="226"/>
      <c r="D181" s="193">
        <f t="shared" si="12"/>
        <v>14</v>
      </c>
      <c r="E181" s="203" t="s">
        <v>443</v>
      </c>
      <c r="F181" s="246"/>
    </row>
    <row r="182" spans="1:6" ht="14.1" customHeight="1">
      <c r="A182" s="238"/>
      <c r="B182" s="235"/>
      <c r="C182" s="226"/>
      <c r="D182" s="193">
        <f t="shared" si="12"/>
        <v>15</v>
      </c>
      <c r="E182" s="203" t="s">
        <v>453</v>
      </c>
      <c r="F182" s="246"/>
    </row>
    <row r="183" spans="1:6" ht="14.1" customHeight="1">
      <c r="A183" s="238"/>
      <c r="B183" s="235"/>
      <c r="C183" s="226"/>
      <c r="D183" s="193">
        <f t="shared" si="12"/>
        <v>16</v>
      </c>
      <c r="E183" s="203" t="s">
        <v>456</v>
      </c>
      <c r="F183" s="246"/>
    </row>
    <row r="184" spans="1:6" ht="14.1" customHeight="1" thickBot="1">
      <c r="A184" s="238"/>
      <c r="B184" s="236"/>
      <c r="C184" s="227"/>
      <c r="D184" s="206">
        <f t="shared" si="12"/>
        <v>17</v>
      </c>
      <c r="E184" s="207" t="s">
        <v>458</v>
      </c>
      <c r="F184" s="247"/>
    </row>
    <row r="185" spans="1:6" ht="14.1" customHeight="1">
      <c r="A185" s="238"/>
      <c r="B185" s="234">
        <v>16</v>
      </c>
      <c r="C185" s="225" t="s">
        <v>267</v>
      </c>
      <c r="D185" s="196">
        <v>1</v>
      </c>
      <c r="E185" s="208" t="s">
        <v>452</v>
      </c>
      <c r="F185" s="245" t="s">
        <v>698</v>
      </c>
    </row>
    <row r="186" spans="1:6" ht="14.1" customHeight="1">
      <c r="A186" s="238"/>
      <c r="B186" s="235"/>
      <c r="C186" s="226"/>
      <c r="D186" s="191">
        <f t="shared" ref="D186:D198" si="13">D185+1</f>
        <v>2</v>
      </c>
      <c r="E186" s="205" t="s">
        <v>455</v>
      </c>
      <c r="F186" s="246"/>
    </row>
    <row r="187" spans="1:6" ht="14.1" customHeight="1">
      <c r="A187" s="238"/>
      <c r="B187" s="235"/>
      <c r="C187" s="226"/>
      <c r="D187" s="191">
        <f t="shared" si="13"/>
        <v>3</v>
      </c>
      <c r="E187" s="205" t="s">
        <v>457</v>
      </c>
      <c r="F187" s="246"/>
    </row>
    <row r="188" spans="1:6" ht="14.1" customHeight="1">
      <c r="A188" s="238"/>
      <c r="B188" s="235"/>
      <c r="C188" s="226"/>
      <c r="D188" s="191">
        <f t="shared" si="13"/>
        <v>4</v>
      </c>
      <c r="E188" s="205" t="s">
        <v>459</v>
      </c>
      <c r="F188" s="246"/>
    </row>
    <row r="189" spans="1:6" ht="14.1" customHeight="1">
      <c r="A189" s="238"/>
      <c r="B189" s="235"/>
      <c r="C189" s="226"/>
      <c r="D189" s="193">
        <f t="shared" si="13"/>
        <v>5</v>
      </c>
      <c r="E189" s="204" t="s">
        <v>462</v>
      </c>
      <c r="F189" s="246" t="s">
        <v>699</v>
      </c>
    </row>
    <row r="190" spans="1:6" ht="14.1" customHeight="1">
      <c r="A190" s="238"/>
      <c r="B190" s="235"/>
      <c r="C190" s="226"/>
      <c r="D190" s="193">
        <f t="shared" si="13"/>
        <v>6</v>
      </c>
      <c r="E190" s="204" t="s">
        <v>465</v>
      </c>
      <c r="F190" s="246"/>
    </row>
    <row r="191" spans="1:6" ht="14.1" customHeight="1">
      <c r="A191" s="238"/>
      <c r="B191" s="235"/>
      <c r="C191" s="226"/>
      <c r="D191" s="193">
        <f t="shared" si="13"/>
        <v>7</v>
      </c>
      <c r="E191" s="204" t="s">
        <v>468</v>
      </c>
      <c r="F191" s="246"/>
    </row>
    <row r="192" spans="1:6" ht="14.1" customHeight="1">
      <c r="A192" s="238"/>
      <c r="B192" s="235"/>
      <c r="C192" s="226"/>
      <c r="D192" s="193">
        <f t="shared" si="13"/>
        <v>8</v>
      </c>
      <c r="E192" s="204" t="s">
        <v>470</v>
      </c>
      <c r="F192" s="246"/>
    </row>
    <row r="193" spans="1:6" ht="14.1" customHeight="1">
      <c r="A193" s="238"/>
      <c r="B193" s="235"/>
      <c r="C193" s="226"/>
      <c r="D193" s="193">
        <f t="shared" si="13"/>
        <v>9</v>
      </c>
      <c r="E193" s="204" t="s">
        <v>472</v>
      </c>
      <c r="F193" s="246"/>
    </row>
    <row r="194" spans="1:6" ht="14.1" customHeight="1">
      <c r="A194" s="238"/>
      <c r="B194" s="235"/>
      <c r="C194" s="226"/>
      <c r="D194" s="193">
        <f t="shared" si="13"/>
        <v>10</v>
      </c>
      <c r="E194" s="204" t="s">
        <v>474</v>
      </c>
      <c r="F194" s="246"/>
    </row>
    <row r="195" spans="1:6" ht="14.1" customHeight="1">
      <c r="A195" s="238"/>
      <c r="B195" s="235"/>
      <c r="C195" s="226"/>
      <c r="D195" s="193">
        <f t="shared" si="13"/>
        <v>11</v>
      </c>
      <c r="E195" s="204" t="s">
        <v>476</v>
      </c>
      <c r="F195" s="246"/>
    </row>
    <row r="196" spans="1:6" ht="14.1" customHeight="1">
      <c r="A196" s="238"/>
      <c r="B196" s="235"/>
      <c r="C196" s="226"/>
      <c r="D196" s="193">
        <f t="shared" si="13"/>
        <v>12</v>
      </c>
      <c r="E196" s="204" t="s">
        <v>478</v>
      </c>
      <c r="F196" s="246"/>
    </row>
    <row r="197" spans="1:6" ht="14.1" customHeight="1">
      <c r="A197" s="238"/>
      <c r="B197" s="235"/>
      <c r="C197" s="226"/>
      <c r="D197" s="193">
        <f t="shared" si="13"/>
        <v>13</v>
      </c>
      <c r="E197" s="204" t="s">
        <v>480</v>
      </c>
      <c r="F197" s="246"/>
    </row>
    <row r="198" spans="1:6" ht="14.1" customHeight="1" thickBot="1">
      <c r="A198" s="239"/>
      <c r="B198" s="236"/>
      <c r="C198" s="227"/>
      <c r="D198" s="206">
        <f t="shared" si="13"/>
        <v>14</v>
      </c>
      <c r="E198" s="209" t="s">
        <v>482</v>
      </c>
      <c r="F198" s="247"/>
    </row>
    <row r="199" spans="1:6" ht="14.1" customHeight="1">
      <c r="A199" s="237" t="s">
        <v>676</v>
      </c>
      <c r="B199" s="234">
        <v>17</v>
      </c>
      <c r="C199" s="225" t="s">
        <v>69</v>
      </c>
      <c r="D199" s="211">
        <v>1</v>
      </c>
      <c r="E199" s="212" t="s">
        <v>349</v>
      </c>
      <c r="F199" s="245" t="s">
        <v>687</v>
      </c>
    </row>
    <row r="200" spans="1:6" ht="14.1" customHeight="1">
      <c r="A200" s="238"/>
      <c r="B200" s="235"/>
      <c r="C200" s="226"/>
      <c r="D200" s="193">
        <f t="shared" ref="D200:D208" si="14">D199+1</f>
        <v>2</v>
      </c>
      <c r="E200" s="203" t="s">
        <v>353</v>
      </c>
      <c r="F200" s="246"/>
    </row>
    <row r="201" spans="1:6" ht="14.1" customHeight="1">
      <c r="A201" s="238"/>
      <c r="B201" s="235"/>
      <c r="C201" s="226"/>
      <c r="D201" s="193">
        <f t="shared" si="14"/>
        <v>3</v>
      </c>
      <c r="E201" s="203" t="s">
        <v>356</v>
      </c>
      <c r="F201" s="246"/>
    </row>
    <row r="202" spans="1:6" ht="14.1" customHeight="1">
      <c r="A202" s="238"/>
      <c r="B202" s="235"/>
      <c r="C202" s="226"/>
      <c r="D202" s="193">
        <f t="shared" si="14"/>
        <v>4</v>
      </c>
      <c r="E202" s="203" t="s">
        <v>359</v>
      </c>
      <c r="F202" s="246"/>
    </row>
    <row r="203" spans="1:6" ht="14.1" customHeight="1">
      <c r="A203" s="238"/>
      <c r="B203" s="235"/>
      <c r="C203" s="226"/>
      <c r="D203" s="193">
        <f t="shared" si="14"/>
        <v>5</v>
      </c>
      <c r="E203" s="203" t="s">
        <v>362</v>
      </c>
      <c r="F203" s="246"/>
    </row>
    <row r="204" spans="1:6" ht="14.1" customHeight="1">
      <c r="A204" s="238"/>
      <c r="B204" s="235"/>
      <c r="C204" s="226"/>
      <c r="D204" s="193">
        <f t="shared" si="14"/>
        <v>6</v>
      </c>
      <c r="E204" s="203" t="s">
        <v>366</v>
      </c>
      <c r="F204" s="246"/>
    </row>
    <row r="205" spans="1:6" ht="14.1" customHeight="1">
      <c r="A205" s="238"/>
      <c r="B205" s="235"/>
      <c r="C205" s="226"/>
      <c r="D205" s="193">
        <f t="shared" si="14"/>
        <v>7</v>
      </c>
      <c r="E205" s="203" t="s">
        <v>369</v>
      </c>
      <c r="F205" s="246"/>
    </row>
    <row r="206" spans="1:6" ht="14.1" customHeight="1">
      <c r="A206" s="238"/>
      <c r="B206" s="235"/>
      <c r="C206" s="226"/>
      <c r="D206" s="193">
        <f t="shared" si="14"/>
        <v>8</v>
      </c>
      <c r="E206" s="203" t="s">
        <v>372</v>
      </c>
      <c r="F206" s="246"/>
    </row>
    <row r="207" spans="1:6" ht="14.1" customHeight="1">
      <c r="A207" s="238"/>
      <c r="B207" s="235"/>
      <c r="C207" s="226"/>
      <c r="D207" s="193">
        <f t="shared" si="14"/>
        <v>9</v>
      </c>
      <c r="E207" s="203" t="s">
        <v>376</v>
      </c>
      <c r="F207" s="246"/>
    </row>
    <row r="208" spans="1:6" ht="14.1" customHeight="1" thickBot="1">
      <c r="A208" s="238"/>
      <c r="B208" s="236"/>
      <c r="C208" s="227"/>
      <c r="D208" s="206">
        <f t="shared" si="14"/>
        <v>10</v>
      </c>
      <c r="E208" s="207" t="s">
        <v>379</v>
      </c>
      <c r="F208" s="247"/>
    </row>
    <row r="209" spans="1:6" ht="14.1" customHeight="1">
      <c r="A209" s="238"/>
      <c r="B209" s="234">
        <v>18</v>
      </c>
      <c r="C209" s="225" t="s">
        <v>273</v>
      </c>
      <c r="D209" s="211">
        <v>1</v>
      </c>
      <c r="E209" s="212" t="s">
        <v>382</v>
      </c>
      <c r="F209" s="245" t="s">
        <v>687</v>
      </c>
    </row>
    <row r="210" spans="1:6" ht="14.1" customHeight="1">
      <c r="A210" s="238"/>
      <c r="B210" s="235"/>
      <c r="C210" s="226"/>
      <c r="D210" s="193">
        <f t="shared" ref="D210:D217" si="15">D209+1</f>
        <v>2</v>
      </c>
      <c r="E210" s="203" t="s">
        <v>385</v>
      </c>
      <c r="F210" s="246"/>
    </row>
    <row r="211" spans="1:6" ht="14.1" customHeight="1">
      <c r="A211" s="238"/>
      <c r="B211" s="235"/>
      <c r="C211" s="226"/>
      <c r="D211" s="193">
        <f t="shared" si="15"/>
        <v>3</v>
      </c>
      <c r="E211" s="203" t="s">
        <v>388</v>
      </c>
      <c r="F211" s="246"/>
    </row>
    <row r="212" spans="1:6" ht="14.1" customHeight="1">
      <c r="A212" s="238"/>
      <c r="B212" s="235"/>
      <c r="C212" s="226"/>
      <c r="D212" s="193">
        <f t="shared" si="15"/>
        <v>4</v>
      </c>
      <c r="E212" s="203" t="s">
        <v>392</v>
      </c>
      <c r="F212" s="246"/>
    </row>
    <row r="213" spans="1:6" ht="14.1" customHeight="1">
      <c r="A213" s="238"/>
      <c r="B213" s="235"/>
      <c r="C213" s="226"/>
      <c r="D213" s="193">
        <f t="shared" si="15"/>
        <v>5</v>
      </c>
      <c r="E213" s="203" t="s">
        <v>395</v>
      </c>
      <c r="F213" s="246"/>
    </row>
    <row r="214" spans="1:6" ht="14.1" customHeight="1">
      <c r="A214" s="238"/>
      <c r="B214" s="235"/>
      <c r="C214" s="226"/>
      <c r="D214" s="193">
        <f t="shared" si="15"/>
        <v>6</v>
      </c>
      <c r="E214" s="203" t="s">
        <v>398</v>
      </c>
      <c r="F214" s="246"/>
    </row>
    <row r="215" spans="1:6" ht="14.1" customHeight="1">
      <c r="A215" s="238"/>
      <c r="B215" s="235"/>
      <c r="C215" s="226"/>
      <c r="D215" s="193">
        <f t="shared" si="15"/>
        <v>7</v>
      </c>
      <c r="E215" s="203" t="s">
        <v>401</v>
      </c>
      <c r="F215" s="246"/>
    </row>
    <row r="216" spans="1:6" ht="14.1" customHeight="1">
      <c r="A216" s="238"/>
      <c r="B216" s="235"/>
      <c r="C216" s="226"/>
      <c r="D216" s="193">
        <f t="shared" si="15"/>
        <v>8</v>
      </c>
      <c r="E216" s="203" t="s">
        <v>405</v>
      </c>
      <c r="F216" s="246"/>
    </row>
    <row r="217" spans="1:6" ht="14.1" customHeight="1" thickBot="1">
      <c r="A217" s="238"/>
      <c r="B217" s="236"/>
      <c r="C217" s="227"/>
      <c r="D217" s="206">
        <f t="shared" si="15"/>
        <v>9</v>
      </c>
      <c r="E217" s="207" t="s">
        <v>408</v>
      </c>
      <c r="F217" s="247"/>
    </row>
    <row r="218" spans="1:6" ht="14.1" customHeight="1">
      <c r="A218" s="238"/>
      <c r="B218" s="234">
        <v>19</v>
      </c>
      <c r="C218" s="225" t="s">
        <v>67</v>
      </c>
      <c r="D218" s="196">
        <v>1</v>
      </c>
      <c r="E218" s="197" t="s">
        <v>460</v>
      </c>
      <c r="F218" s="200" t="s">
        <v>319</v>
      </c>
    </row>
    <row r="219" spans="1:6" ht="14.1" customHeight="1">
      <c r="A219" s="238"/>
      <c r="B219" s="235"/>
      <c r="C219" s="226"/>
      <c r="D219" s="193">
        <f t="shared" ref="D219:D228" si="16">D218+1</f>
        <v>2</v>
      </c>
      <c r="E219" s="203" t="s">
        <v>464</v>
      </c>
      <c r="F219" s="246" t="s">
        <v>700</v>
      </c>
    </row>
    <row r="220" spans="1:6" ht="14.1" customHeight="1">
      <c r="A220" s="238"/>
      <c r="B220" s="235"/>
      <c r="C220" s="226"/>
      <c r="D220" s="193">
        <f t="shared" si="16"/>
        <v>3</v>
      </c>
      <c r="E220" s="203" t="s">
        <v>467</v>
      </c>
      <c r="F220" s="246"/>
    </row>
    <row r="221" spans="1:6" ht="14.1" customHeight="1">
      <c r="A221" s="238"/>
      <c r="B221" s="235"/>
      <c r="C221" s="226"/>
      <c r="D221" s="193">
        <f t="shared" si="16"/>
        <v>4</v>
      </c>
      <c r="E221" s="203" t="s">
        <v>469</v>
      </c>
      <c r="F221" s="246"/>
    </row>
    <row r="222" spans="1:6" ht="14.1" customHeight="1">
      <c r="A222" s="238"/>
      <c r="B222" s="235"/>
      <c r="C222" s="226"/>
      <c r="D222" s="193">
        <f t="shared" si="16"/>
        <v>5</v>
      </c>
      <c r="E222" s="203" t="s">
        <v>471</v>
      </c>
      <c r="F222" s="246"/>
    </row>
    <row r="223" spans="1:6" ht="14.1" customHeight="1">
      <c r="A223" s="238"/>
      <c r="B223" s="235"/>
      <c r="C223" s="226"/>
      <c r="D223" s="193">
        <f t="shared" si="16"/>
        <v>6</v>
      </c>
      <c r="E223" s="203" t="s">
        <v>473</v>
      </c>
      <c r="F223" s="246"/>
    </row>
    <row r="224" spans="1:6" ht="14.1" customHeight="1">
      <c r="A224" s="238"/>
      <c r="B224" s="235"/>
      <c r="C224" s="226"/>
      <c r="D224" s="193">
        <f t="shared" si="16"/>
        <v>7</v>
      </c>
      <c r="E224" s="203" t="s">
        <v>475</v>
      </c>
      <c r="F224" s="246"/>
    </row>
    <row r="225" spans="1:6" ht="14.1" customHeight="1">
      <c r="A225" s="238"/>
      <c r="B225" s="235"/>
      <c r="C225" s="226"/>
      <c r="D225" s="193">
        <f t="shared" si="16"/>
        <v>8</v>
      </c>
      <c r="E225" s="203" t="s">
        <v>477</v>
      </c>
      <c r="F225" s="246"/>
    </row>
    <row r="226" spans="1:6" ht="14.1" customHeight="1">
      <c r="A226" s="238"/>
      <c r="B226" s="235"/>
      <c r="C226" s="226"/>
      <c r="D226" s="193">
        <f t="shared" si="16"/>
        <v>9</v>
      </c>
      <c r="E226" s="203" t="s">
        <v>479</v>
      </c>
      <c r="F226" s="246"/>
    </row>
    <row r="227" spans="1:6" ht="14.1" customHeight="1">
      <c r="A227" s="238"/>
      <c r="B227" s="235"/>
      <c r="C227" s="226"/>
      <c r="D227" s="193">
        <f t="shared" si="16"/>
        <v>10</v>
      </c>
      <c r="E227" s="203" t="s">
        <v>481</v>
      </c>
      <c r="F227" s="246"/>
    </row>
    <row r="228" spans="1:6" ht="14.1" customHeight="1">
      <c r="A228" s="238"/>
      <c r="B228" s="235"/>
      <c r="C228" s="226"/>
      <c r="D228" s="193">
        <f t="shared" si="16"/>
        <v>11</v>
      </c>
      <c r="E228" s="203" t="s">
        <v>483</v>
      </c>
      <c r="F228" s="246"/>
    </row>
    <row r="229" spans="1:6" ht="14.1" customHeight="1">
      <c r="A229" s="238"/>
      <c r="B229" s="235"/>
      <c r="C229" s="226"/>
      <c r="D229" s="193">
        <f>D228+1</f>
        <v>12</v>
      </c>
      <c r="E229" s="203" t="s">
        <v>484</v>
      </c>
      <c r="F229" s="246"/>
    </row>
    <row r="230" spans="1:6" ht="14.1" customHeight="1" thickBot="1">
      <c r="A230" s="238"/>
      <c r="B230" s="236"/>
      <c r="C230" s="227"/>
      <c r="D230" s="206">
        <f>D229+1</f>
        <v>13</v>
      </c>
      <c r="E230" s="207" t="s">
        <v>485</v>
      </c>
      <c r="F230" s="247"/>
    </row>
    <row r="231" spans="1:6" ht="14.1" customHeight="1">
      <c r="A231" s="238"/>
      <c r="B231" s="234">
        <v>20</v>
      </c>
      <c r="C231" s="225" t="s">
        <v>316</v>
      </c>
      <c r="D231" s="196">
        <v>1</v>
      </c>
      <c r="E231" s="208" t="s">
        <v>317</v>
      </c>
      <c r="F231" s="245" t="s">
        <v>701</v>
      </c>
    </row>
    <row r="232" spans="1:6" ht="14.1" customHeight="1">
      <c r="A232" s="238"/>
      <c r="B232" s="235"/>
      <c r="C232" s="226"/>
      <c r="D232" s="191">
        <f t="shared" ref="D232:D242" si="17">D231+1</f>
        <v>2</v>
      </c>
      <c r="E232" s="205" t="s">
        <v>322</v>
      </c>
      <c r="F232" s="246"/>
    </row>
    <row r="233" spans="1:6" ht="14.1" customHeight="1">
      <c r="A233" s="238"/>
      <c r="B233" s="235"/>
      <c r="C233" s="226"/>
      <c r="D233" s="191">
        <f t="shared" si="17"/>
        <v>3</v>
      </c>
      <c r="E233" s="205" t="s">
        <v>327</v>
      </c>
      <c r="F233" s="246"/>
    </row>
    <row r="234" spans="1:6" ht="14.1" customHeight="1">
      <c r="A234" s="238"/>
      <c r="B234" s="235"/>
      <c r="C234" s="226"/>
      <c r="D234" s="191">
        <f t="shared" si="17"/>
        <v>4</v>
      </c>
      <c r="E234" s="205" t="s">
        <v>330</v>
      </c>
      <c r="F234" s="246"/>
    </row>
    <row r="235" spans="1:6" ht="14.1" customHeight="1">
      <c r="A235" s="238"/>
      <c r="B235" s="235"/>
      <c r="C235" s="226"/>
      <c r="D235" s="193">
        <f t="shared" si="17"/>
        <v>5</v>
      </c>
      <c r="E235" s="204" t="s">
        <v>335</v>
      </c>
      <c r="F235" s="246" t="s">
        <v>702</v>
      </c>
    </row>
    <row r="236" spans="1:6" ht="14.1" customHeight="1">
      <c r="A236" s="238"/>
      <c r="B236" s="235"/>
      <c r="C236" s="226"/>
      <c r="D236" s="193">
        <f t="shared" si="17"/>
        <v>6</v>
      </c>
      <c r="E236" s="204" t="s">
        <v>339</v>
      </c>
      <c r="F236" s="246"/>
    </row>
    <row r="237" spans="1:6" ht="14.1" customHeight="1">
      <c r="A237" s="238"/>
      <c r="B237" s="235"/>
      <c r="C237" s="226"/>
      <c r="D237" s="193">
        <f t="shared" si="17"/>
        <v>7</v>
      </c>
      <c r="E237" s="204" t="s">
        <v>343</v>
      </c>
      <c r="F237" s="246"/>
    </row>
    <row r="238" spans="1:6" ht="14.1" customHeight="1">
      <c r="A238" s="238"/>
      <c r="B238" s="235"/>
      <c r="C238" s="226"/>
      <c r="D238" s="193">
        <f t="shared" si="17"/>
        <v>8</v>
      </c>
      <c r="E238" s="204" t="s">
        <v>346</v>
      </c>
      <c r="F238" s="246"/>
    </row>
    <row r="239" spans="1:6" ht="14.1" customHeight="1">
      <c r="A239" s="238"/>
      <c r="B239" s="235"/>
      <c r="C239" s="226"/>
      <c r="D239" s="193">
        <f t="shared" si="17"/>
        <v>9</v>
      </c>
      <c r="E239" s="204" t="s">
        <v>350</v>
      </c>
      <c r="F239" s="246"/>
    </row>
    <row r="240" spans="1:6" ht="14.1" customHeight="1">
      <c r="A240" s="238"/>
      <c r="B240" s="235"/>
      <c r="C240" s="226"/>
      <c r="D240" s="193">
        <f t="shared" si="17"/>
        <v>10</v>
      </c>
      <c r="E240" s="204" t="s">
        <v>354</v>
      </c>
      <c r="F240" s="246"/>
    </row>
    <row r="241" spans="1:6" ht="14.1" customHeight="1">
      <c r="A241" s="238"/>
      <c r="B241" s="235"/>
      <c r="C241" s="226"/>
      <c r="D241" s="193">
        <f t="shared" si="17"/>
        <v>11</v>
      </c>
      <c r="E241" s="204" t="s">
        <v>357</v>
      </c>
      <c r="F241" s="246"/>
    </row>
    <row r="242" spans="1:6" ht="14.1" customHeight="1" thickBot="1">
      <c r="A242" s="239"/>
      <c r="B242" s="236"/>
      <c r="C242" s="227"/>
      <c r="D242" s="206">
        <f t="shared" si="17"/>
        <v>12</v>
      </c>
      <c r="E242" s="209" t="s">
        <v>360</v>
      </c>
      <c r="F242" s="247"/>
    </row>
    <row r="243" spans="1:6">
      <c r="B243" s="190"/>
      <c r="C243" s="190"/>
      <c r="D243" s="188"/>
      <c r="E243" s="190"/>
      <c r="F243" s="190"/>
    </row>
    <row r="244" spans="1:6">
      <c r="B244" s="190"/>
      <c r="C244" s="190"/>
      <c r="D244" s="188"/>
      <c r="E244" s="190"/>
      <c r="F244" s="190"/>
    </row>
    <row r="245" spans="1:6">
      <c r="B245" s="190"/>
      <c r="C245" s="190"/>
      <c r="D245" s="188"/>
      <c r="E245" s="190"/>
      <c r="F245" s="190"/>
    </row>
    <row r="246" spans="1:6">
      <c r="B246" s="190"/>
      <c r="C246" s="190"/>
      <c r="D246" s="188"/>
      <c r="E246" s="190"/>
      <c r="F246" s="190"/>
    </row>
    <row r="247" spans="1:6">
      <c r="B247" s="190"/>
      <c r="C247" s="190"/>
      <c r="D247" s="188"/>
      <c r="E247" s="190"/>
      <c r="F247" s="190"/>
    </row>
    <row r="248" spans="1:6">
      <c r="B248" s="190"/>
      <c r="C248" s="190"/>
      <c r="D248" s="188"/>
      <c r="E248" s="190"/>
      <c r="F248" s="190"/>
    </row>
    <row r="249" spans="1:6">
      <c r="B249" s="190"/>
      <c r="C249" s="190"/>
      <c r="D249" s="188"/>
      <c r="E249" s="190"/>
      <c r="F249" s="190"/>
    </row>
    <row r="250" spans="1:6">
      <c r="B250" s="190"/>
      <c r="C250" s="190"/>
      <c r="D250" s="188"/>
      <c r="E250" s="190"/>
      <c r="F250" s="190"/>
    </row>
    <row r="251" spans="1:6">
      <c r="B251" s="190"/>
      <c r="C251" s="190"/>
      <c r="D251" s="188"/>
      <c r="E251" s="190"/>
      <c r="F251" s="190"/>
    </row>
    <row r="252" spans="1:6">
      <c r="B252" s="190"/>
      <c r="C252" s="190"/>
      <c r="D252" s="188"/>
      <c r="E252" s="190"/>
      <c r="F252" s="190"/>
    </row>
    <row r="253" spans="1:6">
      <c r="B253" s="190"/>
      <c r="C253" s="190"/>
      <c r="D253" s="188"/>
      <c r="E253" s="190"/>
      <c r="F253" s="190"/>
    </row>
    <row r="254" spans="1:6">
      <c r="B254" s="190"/>
      <c r="C254" s="190"/>
      <c r="D254" s="188"/>
      <c r="E254" s="190"/>
      <c r="F254" s="190"/>
    </row>
    <row r="255" spans="1:6">
      <c r="B255" s="190"/>
      <c r="C255" s="190"/>
      <c r="D255" s="188"/>
      <c r="E255" s="190"/>
      <c r="F255" s="190"/>
    </row>
    <row r="256" spans="1:6">
      <c r="B256" s="190"/>
      <c r="C256" s="190"/>
      <c r="D256" s="188"/>
      <c r="E256" s="190"/>
      <c r="F256" s="190"/>
    </row>
    <row r="257" spans="2:6">
      <c r="B257" s="190"/>
      <c r="C257" s="190"/>
      <c r="D257" s="188"/>
      <c r="E257" s="190"/>
      <c r="F257" s="190"/>
    </row>
    <row r="258" spans="2:6">
      <c r="B258" s="190"/>
      <c r="C258" s="190"/>
      <c r="D258" s="188"/>
      <c r="E258" s="190"/>
      <c r="F258" s="190"/>
    </row>
    <row r="259" spans="2:6">
      <c r="B259" s="190"/>
      <c r="C259" s="190"/>
      <c r="D259" s="188"/>
      <c r="E259" s="190"/>
      <c r="F259" s="190"/>
    </row>
    <row r="260" spans="2:6">
      <c r="B260" s="190"/>
      <c r="C260" s="190"/>
      <c r="D260" s="188"/>
      <c r="E260" s="190"/>
      <c r="F260" s="190"/>
    </row>
    <row r="261" spans="2:6">
      <c r="B261" s="190"/>
      <c r="C261" s="190"/>
      <c r="D261" s="188"/>
      <c r="E261" s="190"/>
      <c r="F261" s="190"/>
    </row>
    <row r="262" spans="2:6">
      <c r="B262" s="190"/>
      <c r="C262" s="190"/>
      <c r="D262" s="188"/>
      <c r="E262" s="190"/>
      <c r="F262" s="190"/>
    </row>
    <row r="263" spans="2:6">
      <c r="B263" s="190"/>
      <c r="C263" s="190"/>
      <c r="D263" s="188"/>
      <c r="E263" s="190"/>
      <c r="F263" s="190"/>
    </row>
    <row r="264" spans="2:6">
      <c r="B264" s="190"/>
      <c r="C264" s="190"/>
      <c r="D264" s="188"/>
      <c r="E264" s="190"/>
      <c r="F264" s="190"/>
    </row>
    <row r="265" spans="2:6">
      <c r="B265" s="190"/>
      <c r="C265" s="190"/>
      <c r="D265" s="188"/>
      <c r="E265" s="190"/>
      <c r="F265" s="190"/>
    </row>
    <row r="266" spans="2:6">
      <c r="B266" s="190"/>
      <c r="C266" s="190"/>
      <c r="D266" s="188"/>
      <c r="E266" s="190"/>
      <c r="F266" s="190"/>
    </row>
    <row r="267" spans="2:6">
      <c r="B267" s="190"/>
      <c r="C267" s="190"/>
      <c r="D267" s="188"/>
      <c r="E267" s="190"/>
      <c r="F267" s="190"/>
    </row>
    <row r="268" spans="2:6">
      <c r="B268" s="190"/>
      <c r="C268" s="190"/>
      <c r="D268" s="188"/>
      <c r="E268" s="190"/>
      <c r="F268" s="190"/>
    </row>
    <row r="269" spans="2:6">
      <c r="B269" s="190"/>
      <c r="C269" s="190"/>
      <c r="D269" s="188"/>
      <c r="E269" s="190"/>
      <c r="F269" s="190"/>
    </row>
    <row r="270" spans="2:6">
      <c r="B270" s="190"/>
      <c r="C270" s="190"/>
      <c r="D270" s="188"/>
      <c r="E270" s="190"/>
      <c r="F270" s="190"/>
    </row>
    <row r="271" spans="2:6">
      <c r="B271" s="190"/>
      <c r="C271" s="190"/>
      <c r="D271" s="188"/>
      <c r="E271" s="190"/>
      <c r="F271" s="190"/>
    </row>
    <row r="272" spans="2:6">
      <c r="B272" s="190"/>
      <c r="C272" s="190"/>
      <c r="D272" s="188"/>
      <c r="E272" s="190"/>
      <c r="F272" s="190"/>
    </row>
    <row r="273" spans="2:6">
      <c r="B273" s="190"/>
      <c r="C273" s="190"/>
      <c r="D273" s="188"/>
      <c r="E273" s="190"/>
      <c r="F273" s="190"/>
    </row>
    <row r="274" spans="2:6">
      <c r="B274" s="190"/>
      <c r="C274" s="190"/>
      <c r="D274" s="188"/>
      <c r="E274" s="190"/>
      <c r="F274" s="190"/>
    </row>
    <row r="275" spans="2:6">
      <c r="B275" s="190"/>
      <c r="C275" s="190"/>
      <c r="D275" s="188"/>
      <c r="E275" s="190"/>
      <c r="F275" s="190"/>
    </row>
    <row r="276" spans="2:6">
      <c r="B276" s="190"/>
      <c r="C276" s="190"/>
      <c r="D276" s="188"/>
      <c r="E276" s="190"/>
      <c r="F276" s="190"/>
    </row>
    <row r="277" spans="2:6">
      <c r="B277" s="190"/>
      <c r="C277" s="190"/>
      <c r="D277" s="188"/>
      <c r="E277" s="190"/>
      <c r="F277" s="190"/>
    </row>
    <row r="278" spans="2:6">
      <c r="B278" s="190"/>
      <c r="C278" s="190"/>
      <c r="D278" s="188"/>
      <c r="E278" s="190"/>
      <c r="F278" s="190"/>
    </row>
    <row r="279" spans="2:6">
      <c r="B279" s="190"/>
      <c r="C279" s="190"/>
      <c r="D279" s="188"/>
      <c r="E279" s="190"/>
      <c r="F279" s="190"/>
    </row>
    <row r="280" spans="2:6">
      <c r="B280" s="190"/>
      <c r="C280" s="190"/>
      <c r="D280" s="188"/>
      <c r="E280" s="190"/>
      <c r="F280" s="190"/>
    </row>
    <row r="281" spans="2:6">
      <c r="B281" s="190"/>
      <c r="C281" s="190"/>
      <c r="D281" s="188"/>
      <c r="E281" s="190"/>
      <c r="F281" s="190"/>
    </row>
    <row r="282" spans="2:6">
      <c r="B282" s="190"/>
      <c r="C282" s="190"/>
      <c r="D282" s="188"/>
      <c r="E282" s="190"/>
      <c r="F282" s="190"/>
    </row>
    <row r="283" spans="2:6">
      <c r="B283" s="190"/>
      <c r="C283" s="190"/>
      <c r="D283" s="188"/>
      <c r="E283" s="190"/>
      <c r="F283" s="190"/>
    </row>
    <row r="284" spans="2:6">
      <c r="B284" s="190"/>
      <c r="C284" s="190"/>
      <c r="D284" s="188"/>
      <c r="E284" s="190"/>
      <c r="F284" s="190"/>
    </row>
    <row r="285" spans="2:6">
      <c r="B285" s="190"/>
      <c r="C285" s="190"/>
      <c r="D285" s="188"/>
      <c r="E285" s="190"/>
      <c r="F285" s="190"/>
    </row>
    <row r="286" spans="2:6">
      <c r="B286" s="190"/>
      <c r="C286" s="190"/>
      <c r="D286" s="188"/>
      <c r="E286" s="190"/>
      <c r="F286" s="190"/>
    </row>
    <row r="287" spans="2:6">
      <c r="B287" s="190"/>
      <c r="C287" s="190"/>
      <c r="D287" s="188"/>
      <c r="E287" s="190"/>
      <c r="F287" s="190"/>
    </row>
    <row r="288" spans="2:6">
      <c r="B288" s="190"/>
      <c r="C288" s="190"/>
      <c r="D288" s="188"/>
      <c r="E288" s="190"/>
      <c r="F288" s="190"/>
    </row>
    <row r="289" spans="2:6">
      <c r="B289" s="190"/>
      <c r="C289" s="190"/>
      <c r="D289" s="188"/>
      <c r="E289" s="190"/>
      <c r="F289" s="190"/>
    </row>
    <row r="290" spans="2:6">
      <c r="B290" s="190"/>
      <c r="C290" s="190"/>
      <c r="D290" s="188"/>
      <c r="E290" s="190"/>
      <c r="F290" s="190"/>
    </row>
    <row r="291" spans="2:6">
      <c r="B291" s="190"/>
      <c r="C291" s="190"/>
      <c r="D291" s="188"/>
      <c r="E291" s="190"/>
      <c r="F291" s="190"/>
    </row>
    <row r="292" spans="2:6">
      <c r="B292" s="190"/>
      <c r="C292" s="190"/>
      <c r="D292" s="188"/>
      <c r="E292" s="190"/>
      <c r="F292" s="190"/>
    </row>
    <row r="293" spans="2:6">
      <c r="B293" s="190"/>
      <c r="C293" s="190"/>
      <c r="D293" s="188"/>
      <c r="E293" s="190"/>
      <c r="F293" s="190"/>
    </row>
    <row r="294" spans="2:6">
      <c r="B294" s="190"/>
      <c r="C294" s="190"/>
      <c r="D294" s="188"/>
      <c r="E294" s="190"/>
      <c r="F294" s="190"/>
    </row>
    <row r="295" spans="2:6">
      <c r="B295" s="190"/>
      <c r="C295" s="190"/>
      <c r="D295" s="188"/>
      <c r="E295" s="190"/>
      <c r="F295" s="190"/>
    </row>
    <row r="296" spans="2:6">
      <c r="B296" s="190"/>
      <c r="C296" s="190"/>
      <c r="D296" s="188"/>
      <c r="E296" s="190"/>
      <c r="F296" s="190"/>
    </row>
    <row r="297" spans="2:6">
      <c r="B297" s="190"/>
      <c r="C297" s="190"/>
      <c r="D297" s="188"/>
      <c r="E297" s="190"/>
      <c r="F297" s="190"/>
    </row>
    <row r="298" spans="2:6">
      <c r="B298" s="190"/>
      <c r="C298" s="190"/>
      <c r="D298" s="188"/>
      <c r="E298" s="190"/>
      <c r="F298" s="190"/>
    </row>
    <row r="299" spans="2:6">
      <c r="B299" s="190"/>
      <c r="C299" s="190"/>
      <c r="D299" s="188"/>
      <c r="E299" s="190"/>
      <c r="F299" s="190"/>
    </row>
    <row r="300" spans="2:6">
      <c r="B300" s="190"/>
      <c r="C300" s="190"/>
      <c r="D300" s="188"/>
      <c r="E300" s="190"/>
      <c r="F300" s="190"/>
    </row>
    <row r="301" spans="2:6">
      <c r="B301" s="190"/>
      <c r="C301" s="190"/>
      <c r="D301" s="188"/>
      <c r="E301" s="190"/>
      <c r="F301" s="190"/>
    </row>
    <row r="302" spans="2:6">
      <c r="B302" s="190"/>
      <c r="C302" s="190"/>
      <c r="D302" s="188"/>
      <c r="E302" s="190"/>
      <c r="F302" s="190"/>
    </row>
    <row r="303" spans="2:6">
      <c r="B303" s="190"/>
      <c r="C303" s="190"/>
      <c r="D303" s="188"/>
      <c r="E303" s="190"/>
      <c r="F303" s="190"/>
    </row>
    <row r="304" spans="2:6">
      <c r="B304" s="190"/>
      <c r="C304" s="190"/>
      <c r="D304" s="188"/>
      <c r="E304" s="190"/>
      <c r="F304" s="190"/>
    </row>
    <row r="305" spans="3:6">
      <c r="C305" s="190"/>
      <c r="D305" s="188"/>
      <c r="E305" s="190"/>
      <c r="F305" s="190"/>
    </row>
  </sheetData>
  <mergeCells count="79">
    <mergeCell ref="F231:F234"/>
    <mergeCell ref="F235:F242"/>
    <mergeCell ref="F185:F188"/>
    <mergeCell ref="F189:F198"/>
    <mergeCell ref="F199:F208"/>
    <mergeCell ref="F209:F217"/>
    <mergeCell ref="F219:F230"/>
    <mergeCell ref="F147:F153"/>
    <mergeCell ref="F154:F157"/>
    <mergeCell ref="F158:F159"/>
    <mergeCell ref="F160:F167"/>
    <mergeCell ref="F169:F184"/>
    <mergeCell ref="F58:F63"/>
    <mergeCell ref="F110:F125"/>
    <mergeCell ref="F126:F131"/>
    <mergeCell ref="F132:F138"/>
    <mergeCell ref="F139:F146"/>
    <mergeCell ref="F101:F109"/>
    <mergeCell ref="F80:F92"/>
    <mergeCell ref="F93:F100"/>
    <mergeCell ref="B199:B208"/>
    <mergeCell ref="B209:B217"/>
    <mergeCell ref="B218:B230"/>
    <mergeCell ref="B231:B242"/>
    <mergeCell ref="F3:F5"/>
    <mergeCell ref="F6:F10"/>
    <mergeCell ref="F11:F15"/>
    <mergeCell ref="F16:F20"/>
    <mergeCell ref="F22:F28"/>
    <mergeCell ref="F29:F32"/>
    <mergeCell ref="F33:F34"/>
    <mergeCell ref="F35:F43"/>
    <mergeCell ref="F45:F51"/>
    <mergeCell ref="F52:F56"/>
    <mergeCell ref="F72:F79"/>
    <mergeCell ref="F64:F71"/>
    <mergeCell ref="C199:C208"/>
    <mergeCell ref="C209:C217"/>
    <mergeCell ref="C218:C230"/>
    <mergeCell ref="C231:C242"/>
    <mergeCell ref="B33:B43"/>
    <mergeCell ref="B44:B56"/>
    <mergeCell ref="B57:B79"/>
    <mergeCell ref="B80:B92"/>
    <mergeCell ref="B93:B109"/>
    <mergeCell ref="B110:B125"/>
    <mergeCell ref="B126:B138"/>
    <mergeCell ref="B139:B153"/>
    <mergeCell ref="B154:B157"/>
    <mergeCell ref="B158:B167"/>
    <mergeCell ref="B168:B184"/>
    <mergeCell ref="B185:B198"/>
    <mergeCell ref="A33:A92"/>
    <mergeCell ref="A93:A153"/>
    <mergeCell ref="A154:A198"/>
    <mergeCell ref="A199:A242"/>
    <mergeCell ref="C33:C43"/>
    <mergeCell ref="C44:C56"/>
    <mergeCell ref="C57:C79"/>
    <mergeCell ref="C80:C92"/>
    <mergeCell ref="C93:C109"/>
    <mergeCell ref="C110:C125"/>
    <mergeCell ref="C126:C138"/>
    <mergeCell ref="C139:C153"/>
    <mergeCell ref="C154:C157"/>
    <mergeCell ref="C158:C167"/>
    <mergeCell ref="C168:C184"/>
    <mergeCell ref="C185:C198"/>
    <mergeCell ref="A1:F1"/>
    <mergeCell ref="A2:F2"/>
    <mergeCell ref="A3:A32"/>
    <mergeCell ref="C3:C10"/>
    <mergeCell ref="C11:C20"/>
    <mergeCell ref="C21:C28"/>
    <mergeCell ref="C29:C32"/>
    <mergeCell ref="B3:B10"/>
    <mergeCell ref="B11:B20"/>
    <mergeCell ref="B21:B28"/>
    <mergeCell ref="B29:B32"/>
  </mergeCells>
  <printOptions horizontalCentered="1"/>
  <pageMargins left="0" right="0" top="0.5" bottom="0" header="0.3" footer="0.3"/>
  <pageSetup orientation="portrait" r:id="rId1"/>
  <rowBreaks count="4" manualBreakCount="4">
    <brk id="32" max="5" man="1"/>
    <brk id="92" max="5" man="1"/>
    <brk id="153" max="5" man="1"/>
    <brk id="198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showGridLines="0" workbookViewId="0">
      <selection sqref="A1:K1"/>
    </sheetView>
  </sheetViews>
  <sheetFormatPr defaultColWidth="4.7109375" defaultRowHeight="15"/>
  <cols>
    <col min="1" max="1" width="13.42578125" style="3" bestFit="1" customWidth="1"/>
    <col min="2" max="2" width="1.7109375" style="2" bestFit="1" customWidth="1"/>
    <col min="3" max="3" width="33.28515625" style="3" bestFit="1" customWidth="1"/>
    <col min="4" max="4" width="3.42578125" style="2" customWidth="1"/>
    <col min="5" max="5" width="12.42578125" style="2" bestFit="1" customWidth="1"/>
    <col min="6" max="6" width="1.7109375" style="2" bestFit="1" customWidth="1"/>
    <col min="7" max="7" width="36.28515625" style="2" bestFit="1" customWidth="1"/>
    <col min="8" max="8" width="3.42578125" style="2" customWidth="1"/>
    <col min="9" max="9" width="11.42578125" style="2" bestFit="1" customWidth="1"/>
    <col min="10" max="10" width="1.7109375" style="2" bestFit="1" customWidth="1"/>
    <col min="11" max="11" width="34" style="2" bestFit="1" customWidth="1"/>
    <col min="12" max="16384" width="4.7109375" style="2"/>
  </cols>
  <sheetData>
    <row r="1" spans="1:12" ht="18.75">
      <c r="A1" s="249" t="s">
        <v>705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2">
      <c r="A2" s="250" t="s">
        <v>92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2">
      <c r="A3" s="33" t="s">
        <v>486</v>
      </c>
      <c r="B3" s="34"/>
      <c r="C3" s="35"/>
      <c r="D3" s="50"/>
      <c r="E3" s="33" t="s">
        <v>487</v>
      </c>
      <c r="F3" s="34"/>
      <c r="G3" s="35"/>
      <c r="H3" s="28"/>
      <c r="I3" s="33" t="s">
        <v>488</v>
      </c>
      <c r="J3" s="34"/>
      <c r="K3" s="35"/>
      <c r="L3" s="28"/>
    </row>
    <row r="4" spans="1:12">
      <c r="A4" s="145" t="s">
        <v>200</v>
      </c>
      <c r="B4" s="146"/>
      <c r="C4" s="147"/>
      <c r="D4" s="50"/>
      <c r="E4" s="145" t="s">
        <v>200</v>
      </c>
      <c r="F4" s="146"/>
      <c r="G4" s="147"/>
      <c r="H4" s="28"/>
      <c r="I4" s="145" t="s">
        <v>200</v>
      </c>
      <c r="J4" s="146"/>
      <c r="K4" s="147"/>
      <c r="L4" s="28"/>
    </row>
    <row r="5" spans="1:12">
      <c r="A5" s="48" t="s">
        <v>14</v>
      </c>
      <c r="B5" s="43">
        <v>1</v>
      </c>
      <c r="C5" s="78" t="s">
        <v>490</v>
      </c>
      <c r="D5" s="50"/>
      <c r="E5" s="123" t="s">
        <v>491</v>
      </c>
      <c r="F5" s="43">
        <v>1</v>
      </c>
      <c r="G5" s="78" t="s">
        <v>492</v>
      </c>
      <c r="H5" s="28"/>
      <c r="I5" s="48" t="s">
        <v>493</v>
      </c>
      <c r="J5" s="47">
        <v>1</v>
      </c>
      <c r="K5" s="78" t="s">
        <v>492</v>
      </c>
      <c r="L5" s="28"/>
    </row>
    <row r="6" spans="1:12">
      <c r="A6" s="148" t="s">
        <v>143</v>
      </c>
      <c r="B6" s="47">
        <f>B5+1</f>
        <v>2</v>
      </c>
      <c r="C6" s="80" t="s">
        <v>495</v>
      </c>
      <c r="D6" s="50"/>
      <c r="E6" s="48" t="s">
        <v>148</v>
      </c>
      <c r="F6" s="47">
        <f>F5+1</f>
        <v>2</v>
      </c>
      <c r="G6" s="80" t="s">
        <v>496</v>
      </c>
      <c r="H6" s="28"/>
      <c r="I6" s="48" t="s">
        <v>148</v>
      </c>
      <c r="J6" s="47">
        <f>J5+1</f>
        <v>2</v>
      </c>
      <c r="K6" s="80" t="s">
        <v>496</v>
      </c>
      <c r="L6" s="28"/>
    </row>
    <row r="7" spans="1:12">
      <c r="A7" s="149"/>
      <c r="B7" s="47">
        <f>B6+1</f>
        <v>3</v>
      </c>
      <c r="C7" s="150" t="s">
        <v>105</v>
      </c>
      <c r="D7" s="50"/>
      <c r="E7" s="47" t="s">
        <v>148</v>
      </c>
      <c r="F7" s="47">
        <f>F6+1</f>
        <v>3</v>
      </c>
      <c r="G7" s="150" t="s">
        <v>498</v>
      </c>
      <c r="H7" s="28"/>
      <c r="I7" s="47" t="s">
        <v>148</v>
      </c>
      <c r="J7" s="47">
        <f>J6+1</f>
        <v>3</v>
      </c>
      <c r="K7" s="150" t="s">
        <v>499</v>
      </c>
      <c r="L7" s="28"/>
    </row>
    <row r="8" spans="1:12">
      <c r="A8" s="48" t="s">
        <v>489</v>
      </c>
      <c r="B8" s="47">
        <v>1</v>
      </c>
      <c r="C8" s="78" t="s">
        <v>501</v>
      </c>
      <c r="D8" s="50"/>
      <c r="E8" s="48" t="s">
        <v>502</v>
      </c>
      <c r="F8" s="47">
        <v>1</v>
      </c>
      <c r="G8" s="78" t="s">
        <v>503</v>
      </c>
      <c r="H8" s="28"/>
      <c r="I8" s="48" t="s">
        <v>504</v>
      </c>
      <c r="J8" s="47">
        <v>1</v>
      </c>
      <c r="K8" s="78" t="s">
        <v>492</v>
      </c>
      <c r="L8" s="28"/>
    </row>
    <row r="9" spans="1:12">
      <c r="A9" s="148" t="s">
        <v>267</v>
      </c>
      <c r="B9" s="47">
        <f>B8+1</f>
        <v>2</v>
      </c>
      <c r="C9" s="80" t="s">
        <v>506</v>
      </c>
      <c r="D9" s="50"/>
      <c r="E9" s="48" t="s">
        <v>148</v>
      </c>
      <c r="F9" s="47">
        <f>F8+1</f>
        <v>2</v>
      </c>
      <c r="G9" s="80" t="s">
        <v>507</v>
      </c>
      <c r="H9" s="28"/>
      <c r="I9" s="48" t="s">
        <v>148</v>
      </c>
      <c r="J9" s="47">
        <f>J8+1</f>
        <v>2</v>
      </c>
      <c r="K9" s="80" t="s">
        <v>496</v>
      </c>
      <c r="L9" s="28"/>
    </row>
    <row r="10" spans="1:12">
      <c r="A10" s="151"/>
      <c r="B10" s="47">
        <f>B9+1</f>
        <v>3</v>
      </c>
      <c r="C10" s="150" t="s">
        <v>509</v>
      </c>
      <c r="D10" s="50"/>
      <c r="E10" s="48" t="s">
        <v>148</v>
      </c>
      <c r="F10" s="48">
        <f>F9+1</f>
        <v>3</v>
      </c>
      <c r="G10" s="80" t="s">
        <v>510</v>
      </c>
      <c r="H10" s="28"/>
      <c r="I10" s="47" t="s">
        <v>148</v>
      </c>
      <c r="J10" s="47">
        <f>J9+1</f>
        <v>3</v>
      </c>
      <c r="K10" s="150" t="s">
        <v>499</v>
      </c>
      <c r="L10" s="28"/>
    </row>
    <row r="11" spans="1:12">
      <c r="A11" s="74" t="s">
        <v>494</v>
      </c>
      <c r="B11" s="47">
        <v>1</v>
      </c>
      <c r="C11" s="78" t="s">
        <v>512</v>
      </c>
      <c r="D11" s="50"/>
      <c r="E11" s="123" t="s">
        <v>513</v>
      </c>
      <c r="F11" s="43">
        <v>1</v>
      </c>
      <c r="G11" s="78" t="s">
        <v>514</v>
      </c>
      <c r="H11" s="28"/>
      <c r="I11" s="48" t="s">
        <v>515</v>
      </c>
      <c r="J11" s="47">
        <v>1</v>
      </c>
      <c r="K11" s="78" t="s">
        <v>492</v>
      </c>
      <c r="L11" s="28"/>
    </row>
    <row r="12" spans="1:12">
      <c r="A12" s="148" t="s">
        <v>241</v>
      </c>
      <c r="B12" s="47">
        <f>B11+1</f>
        <v>2</v>
      </c>
      <c r="C12" s="80" t="s">
        <v>517</v>
      </c>
      <c r="D12" s="50"/>
      <c r="E12" s="48" t="s">
        <v>148</v>
      </c>
      <c r="F12" s="47">
        <f>F11+1</f>
        <v>2</v>
      </c>
      <c r="G12" s="80" t="s">
        <v>518</v>
      </c>
      <c r="H12" s="28"/>
      <c r="I12" s="48" t="s">
        <v>148</v>
      </c>
      <c r="J12" s="47">
        <f>J11+1</f>
        <v>2</v>
      </c>
      <c r="K12" s="80" t="s">
        <v>496</v>
      </c>
      <c r="L12" s="28"/>
    </row>
    <row r="13" spans="1:12">
      <c r="A13" s="149"/>
      <c r="B13" s="47">
        <f>B12+1</f>
        <v>3</v>
      </c>
      <c r="C13" s="150" t="s">
        <v>520</v>
      </c>
      <c r="D13" s="30"/>
      <c r="E13" s="47" t="s">
        <v>148</v>
      </c>
      <c r="F13" s="47">
        <f>F12+1</f>
        <v>3</v>
      </c>
      <c r="G13" s="150" t="s">
        <v>498</v>
      </c>
      <c r="H13" s="29"/>
      <c r="I13" s="47" t="s">
        <v>148</v>
      </c>
      <c r="J13" s="47">
        <f>J12+1</f>
        <v>3</v>
      </c>
      <c r="K13" s="150" t="s">
        <v>499</v>
      </c>
      <c r="L13" s="29"/>
    </row>
    <row r="14" spans="1:12">
      <c r="A14" s="48" t="s">
        <v>497</v>
      </c>
      <c r="B14" s="47">
        <v>1</v>
      </c>
      <c r="C14" s="78" t="s">
        <v>522</v>
      </c>
      <c r="D14" s="30"/>
      <c r="E14" s="48" t="s">
        <v>523</v>
      </c>
      <c r="F14" s="43">
        <v>1</v>
      </c>
      <c r="G14" s="78" t="s">
        <v>524</v>
      </c>
      <c r="H14" s="29"/>
      <c r="I14" s="48" t="s">
        <v>525</v>
      </c>
      <c r="J14" s="47">
        <v>1</v>
      </c>
      <c r="K14" s="78" t="s">
        <v>492</v>
      </c>
      <c r="L14" s="29"/>
    </row>
    <row r="15" spans="1:12">
      <c r="A15" s="148" t="s">
        <v>150</v>
      </c>
      <c r="B15" s="47">
        <f>B14+1</f>
        <v>2</v>
      </c>
      <c r="C15" s="80" t="s">
        <v>527</v>
      </c>
      <c r="D15" s="30"/>
      <c r="E15" s="48" t="s">
        <v>148</v>
      </c>
      <c r="F15" s="47">
        <f>F14+1</f>
        <v>2</v>
      </c>
      <c r="G15" s="80" t="s">
        <v>528</v>
      </c>
      <c r="H15" s="29"/>
      <c r="I15" s="48" t="s">
        <v>148</v>
      </c>
      <c r="J15" s="47">
        <f>J14+1</f>
        <v>2</v>
      </c>
      <c r="K15" s="80" t="s">
        <v>496</v>
      </c>
      <c r="L15" s="29"/>
    </row>
    <row r="16" spans="1:12">
      <c r="A16" s="47" t="s">
        <v>148</v>
      </c>
      <c r="B16" s="47">
        <f>B15+1</f>
        <v>3</v>
      </c>
      <c r="C16" s="150" t="s">
        <v>530</v>
      </c>
      <c r="D16" s="30"/>
      <c r="E16" s="47" t="s">
        <v>148</v>
      </c>
      <c r="F16" s="47">
        <f>F15+1</f>
        <v>3</v>
      </c>
      <c r="G16" s="150" t="s">
        <v>531</v>
      </c>
      <c r="H16" s="29"/>
      <c r="I16" s="47" t="s">
        <v>148</v>
      </c>
      <c r="J16" s="47">
        <f>J15+1</f>
        <v>3</v>
      </c>
      <c r="K16" s="150" t="s">
        <v>499</v>
      </c>
      <c r="L16" s="29"/>
    </row>
    <row r="17" spans="1:12">
      <c r="A17" s="48" t="s">
        <v>500</v>
      </c>
      <c r="B17" s="47">
        <v>1</v>
      </c>
      <c r="C17" s="78" t="s">
        <v>532</v>
      </c>
      <c r="D17" s="30"/>
      <c r="E17" s="48" t="s">
        <v>533</v>
      </c>
      <c r="F17" s="47">
        <v>1</v>
      </c>
      <c r="G17" s="78" t="s">
        <v>492</v>
      </c>
      <c r="H17" s="29"/>
      <c r="I17" s="48" t="s">
        <v>534</v>
      </c>
      <c r="J17" s="47">
        <v>1</v>
      </c>
      <c r="K17" s="78" t="s">
        <v>492</v>
      </c>
      <c r="L17" s="29"/>
    </row>
    <row r="18" spans="1:12">
      <c r="A18" s="48"/>
      <c r="B18" s="47">
        <f>B17+1</f>
        <v>2</v>
      </c>
      <c r="C18" s="80" t="s">
        <v>536</v>
      </c>
      <c r="D18" s="30"/>
      <c r="E18" s="48" t="s">
        <v>148</v>
      </c>
      <c r="F18" s="47">
        <f>F17+1</f>
        <v>2</v>
      </c>
      <c r="G18" s="80" t="s">
        <v>496</v>
      </c>
      <c r="H18" s="29"/>
      <c r="I18" s="48" t="s">
        <v>148</v>
      </c>
      <c r="J18" s="47">
        <f>J17+1</f>
        <v>2</v>
      </c>
      <c r="K18" s="80" t="s">
        <v>496</v>
      </c>
      <c r="L18" s="29"/>
    </row>
    <row r="19" spans="1:12">
      <c r="A19" s="48"/>
      <c r="B19" s="47">
        <f>B18+1</f>
        <v>3</v>
      </c>
      <c r="C19" s="150" t="s">
        <v>537</v>
      </c>
      <c r="D19" s="30"/>
      <c r="E19" s="47" t="s">
        <v>148</v>
      </c>
      <c r="F19" s="47">
        <f>F18+1</f>
        <v>3</v>
      </c>
      <c r="G19" s="150" t="s">
        <v>538</v>
      </c>
      <c r="H19" s="29"/>
      <c r="I19" s="47" t="s">
        <v>148</v>
      </c>
      <c r="J19" s="47">
        <f>J18+1</f>
        <v>3</v>
      </c>
      <c r="K19" s="150" t="s">
        <v>499</v>
      </c>
      <c r="L19" s="29"/>
    </row>
    <row r="20" spans="1:12">
      <c r="A20" s="74" t="s">
        <v>505</v>
      </c>
      <c r="B20" s="43">
        <v>1</v>
      </c>
      <c r="C20" s="78" t="s">
        <v>540</v>
      </c>
      <c r="D20" s="30"/>
      <c r="E20" s="48" t="s">
        <v>541</v>
      </c>
      <c r="F20" s="47">
        <v>1</v>
      </c>
      <c r="G20" s="78" t="s">
        <v>542</v>
      </c>
      <c r="H20" s="29"/>
      <c r="I20" s="48" t="s">
        <v>543</v>
      </c>
      <c r="J20" s="47">
        <v>1</v>
      </c>
      <c r="K20" s="78" t="s">
        <v>492</v>
      </c>
      <c r="L20" s="29"/>
    </row>
    <row r="21" spans="1:12">
      <c r="A21" s="148" t="s">
        <v>545</v>
      </c>
      <c r="B21" s="47">
        <f>B20+1</f>
        <v>2</v>
      </c>
      <c r="C21" s="80" t="s">
        <v>546</v>
      </c>
      <c r="D21" s="30"/>
      <c r="E21" s="48" t="s">
        <v>148</v>
      </c>
      <c r="F21" s="47">
        <f>F20+1</f>
        <v>2</v>
      </c>
      <c r="G21" s="80" t="s">
        <v>547</v>
      </c>
      <c r="H21" s="29"/>
      <c r="I21" s="48" t="s">
        <v>148</v>
      </c>
      <c r="J21" s="47">
        <f>J20+1</f>
        <v>2</v>
      </c>
      <c r="K21" s="80" t="s">
        <v>496</v>
      </c>
      <c r="L21" s="29"/>
    </row>
    <row r="22" spans="1:12">
      <c r="A22" s="47" t="s">
        <v>148</v>
      </c>
      <c r="B22" s="47">
        <f>B21+1</f>
        <v>3</v>
      </c>
      <c r="C22" s="150" t="s">
        <v>549</v>
      </c>
      <c r="D22" s="30"/>
      <c r="E22" s="47" t="s">
        <v>148</v>
      </c>
      <c r="F22" s="47">
        <f>F21+1</f>
        <v>3</v>
      </c>
      <c r="G22" s="150" t="s">
        <v>503</v>
      </c>
      <c r="H22" s="29"/>
      <c r="I22" s="47" t="s">
        <v>148</v>
      </c>
      <c r="J22" s="47">
        <f>J21+1</f>
        <v>3</v>
      </c>
      <c r="K22" s="150" t="s">
        <v>499</v>
      </c>
      <c r="L22" s="29"/>
    </row>
    <row r="23" spans="1:12">
      <c r="A23" s="48" t="s">
        <v>508</v>
      </c>
      <c r="B23" s="47">
        <v>1</v>
      </c>
      <c r="C23" s="78" t="s">
        <v>551</v>
      </c>
      <c r="D23" s="30"/>
      <c r="E23" s="48" t="s">
        <v>552</v>
      </c>
      <c r="F23" s="47">
        <v>1</v>
      </c>
      <c r="G23" s="78" t="s">
        <v>553</v>
      </c>
      <c r="H23" s="29"/>
      <c r="I23" s="48" t="s">
        <v>554</v>
      </c>
      <c r="J23" s="47">
        <v>1</v>
      </c>
      <c r="K23" s="78" t="s">
        <v>492</v>
      </c>
      <c r="L23" s="29"/>
    </row>
    <row r="24" spans="1:12">
      <c r="A24" s="148" t="s">
        <v>545</v>
      </c>
      <c r="B24" s="47">
        <f>B23+1</f>
        <v>2</v>
      </c>
      <c r="C24" s="80" t="s">
        <v>556</v>
      </c>
      <c r="D24" s="30"/>
      <c r="E24" s="48" t="s">
        <v>148</v>
      </c>
      <c r="F24" s="47">
        <f>F23+1</f>
        <v>2</v>
      </c>
      <c r="G24" s="80" t="s">
        <v>496</v>
      </c>
      <c r="H24" s="29"/>
      <c r="I24" s="48" t="s">
        <v>148</v>
      </c>
      <c r="J24" s="47">
        <f>J23+1</f>
        <v>2</v>
      </c>
      <c r="K24" s="80" t="s">
        <v>496</v>
      </c>
      <c r="L24" s="29"/>
    </row>
    <row r="25" spans="1:12">
      <c r="A25" s="47" t="s">
        <v>148</v>
      </c>
      <c r="B25" s="47">
        <f>B24+1</f>
        <v>3</v>
      </c>
      <c r="C25" s="150" t="s">
        <v>558</v>
      </c>
      <c r="D25" s="30"/>
      <c r="E25" s="47" t="s">
        <v>148</v>
      </c>
      <c r="F25" s="47">
        <f>F24+1</f>
        <v>3</v>
      </c>
      <c r="G25" s="150" t="s">
        <v>559</v>
      </c>
      <c r="H25" s="29"/>
      <c r="I25" s="47" t="s">
        <v>148</v>
      </c>
      <c r="J25" s="47">
        <f>J24+1</f>
        <v>3</v>
      </c>
      <c r="K25" s="150" t="s">
        <v>499</v>
      </c>
      <c r="L25" s="29"/>
    </row>
    <row r="26" spans="1:12">
      <c r="A26" s="48" t="s">
        <v>511</v>
      </c>
      <c r="B26" s="47">
        <v>1</v>
      </c>
      <c r="C26" s="78" t="s">
        <v>560</v>
      </c>
      <c r="D26" s="30"/>
      <c r="E26" s="48" t="s">
        <v>561</v>
      </c>
      <c r="F26" s="43">
        <v>1</v>
      </c>
      <c r="G26" s="78" t="s">
        <v>492</v>
      </c>
      <c r="H26" s="30"/>
      <c r="I26" s="158" t="s">
        <v>562</v>
      </c>
      <c r="J26" s="47">
        <v>1</v>
      </c>
      <c r="K26" s="78" t="s">
        <v>563</v>
      </c>
      <c r="L26" s="29"/>
    </row>
    <row r="27" spans="1:12">
      <c r="A27" s="148" t="s">
        <v>246</v>
      </c>
      <c r="B27" s="47">
        <f>B26+1</f>
        <v>2</v>
      </c>
      <c r="C27" s="80" t="s">
        <v>565</v>
      </c>
      <c r="D27" s="30"/>
      <c r="E27" s="48" t="s">
        <v>148</v>
      </c>
      <c r="F27" s="47">
        <f>F26+1</f>
        <v>2</v>
      </c>
      <c r="G27" s="80" t="s">
        <v>496</v>
      </c>
      <c r="H27" s="30"/>
      <c r="I27" s="158" t="s">
        <v>148</v>
      </c>
      <c r="J27" s="47">
        <f>J26+1</f>
        <v>2</v>
      </c>
      <c r="K27" s="80" t="s">
        <v>496</v>
      </c>
      <c r="L27" s="29"/>
    </row>
    <row r="28" spans="1:12">
      <c r="A28" s="47" t="s">
        <v>148</v>
      </c>
      <c r="B28" s="47">
        <f>B27+1</f>
        <v>3</v>
      </c>
      <c r="C28" s="150" t="s">
        <v>567</v>
      </c>
      <c r="D28" s="30"/>
      <c r="E28" s="47" t="s">
        <v>148</v>
      </c>
      <c r="F28" s="47">
        <f>F27+1</f>
        <v>3</v>
      </c>
      <c r="G28" s="150" t="s">
        <v>520</v>
      </c>
      <c r="H28" s="30"/>
      <c r="I28" s="162" t="s">
        <v>148</v>
      </c>
      <c r="J28" s="47">
        <f>J27+1</f>
        <v>3</v>
      </c>
      <c r="K28" s="150" t="s">
        <v>499</v>
      </c>
      <c r="L28" s="29"/>
    </row>
    <row r="29" spans="1:12">
      <c r="A29" s="48" t="s">
        <v>516</v>
      </c>
      <c r="B29" s="43">
        <v>1</v>
      </c>
      <c r="C29" s="78" t="s">
        <v>568</v>
      </c>
      <c r="D29" s="30"/>
      <c r="E29" s="48" t="s">
        <v>569</v>
      </c>
      <c r="F29" s="47">
        <v>1</v>
      </c>
      <c r="G29" s="78" t="s">
        <v>570</v>
      </c>
      <c r="H29" s="30"/>
      <c r="I29" s="158" t="s">
        <v>571</v>
      </c>
      <c r="J29" s="47">
        <v>1</v>
      </c>
      <c r="K29" s="78" t="s">
        <v>492</v>
      </c>
      <c r="L29" s="29"/>
    </row>
    <row r="30" spans="1:12">
      <c r="A30" s="148" t="s">
        <v>273</v>
      </c>
      <c r="B30" s="47">
        <f>B29+1</f>
        <v>2</v>
      </c>
      <c r="C30" s="80" t="s">
        <v>573</v>
      </c>
      <c r="D30" s="30"/>
      <c r="E30" s="48" t="s">
        <v>314</v>
      </c>
      <c r="F30" s="47">
        <f>F29+1</f>
        <v>2</v>
      </c>
      <c r="G30" s="80" t="s">
        <v>574</v>
      </c>
      <c r="H30" s="30"/>
      <c r="I30" s="158" t="s">
        <v>148</v>
      </c>
      <c r="J30" s="47">
        <f>J29+1</f>
        <v>2</v>
      </c>
      <c r="K30" s="80" t="s">
        <v>496</v>
      </c>
      <c r="L30" s="29"/>
    </row>
    <row r="31" spans="1:12">
      <c r="A31" s="48"/>
      <c r="B31" s="47">
        <f>B30+1</f>
        <v>3</v>
      </c>
      <c r="C31" s="150" t="s">
        <v>576</v>
      </c>
      <c r="D31" s="30"/>
      <c r="E31" s="47" t="s">
        <v>148</v>
      </c>
      <c r="F31" s="47">
        <f>F30+1</f>
        <v>3</v>
      </c>
      <c r="G31" s="150" t="s">
        <v>577</v>
      </c>
      <c r="H31" s="30"/>
      <c r="I31" s="162" t="s">
        <v>148</v>
      </c>
      <c r="J31" s="47">
        <f>J30+1</f>
        <v>3</v>
      </c>
      <c r="K31" s="150" t="s">
        <v>499</v>
      </c>
      <c r="L31" s="29"/>
    </row>
    <row r="32" spans="1:12">
      <c r="A32" s="74" t="s">
        <v>519</v>
      </c>
      <c r="B32" s="43">
        <v>1</v>
      </c>
      <c r="C32" s="78" t="s">
        <v>578</v>
      </c>
      <c r="D32" s="30"/>
      <c r="E32" s="48" t="s">
        <v>579</v>
      </c>
      <c r="F32" s="47">
        <v>1</v>
      </c>
      <c r="G32" s="78" t="s">
        <v>553</v>
      </c>
      <c r="H32" s="30"/>
      <c r="I32" s="30"/>
      <c r="J32" s="30"/>
      <c r="K32" s="30"/>
      <c r="L32" s="29"/>
    </row>
    <row r="33" spans="1:12">
      <c r="A33" s="148" t="s">
        <v>256</v>
      </c>
      <c r="B33" s="47">
        <f>B32+1</f>
        <v>2</v>
      </c>
      <c r="C33" s="80" t="s">
        <v>580</v>
      </c>
      <c r="D33" s="30"/>
      <c r="E33" s="48" t="s">
        <v>148</v>
      </c>
      <c r="F33" s="47">
        <f>F32+1</f>
        <v>2</v>
      </c>
      <c r="G33" s="80" t="s">
        <v>496</v>
      </c>
      <c r="H33" s="29"/>
      <c r="I33" s="29"/>
      <c r="J33" s="29"/>
      <c r="K33" s="29"/>
      <c r="L33" s="29"/>
    </row>
    <row r="34" spans="1:12">
      <c r="A34" s="47" t="s">
        <v>148</v>
      </c>
      <c r="B34" s="47">
        <f>B33+1</f>
        <v>3</v>
      </c>
      <c r="C34" s="150" t="s">
        <v>581</v>
      </c>
      <c r="D34" s="30"/>
      <c r="E34" s="47" t="s">
        <v>148</v>
      </c>
      <c r="F34" s="47">
        <f>F33+1</f>
        <v>3</v>
      </c>
      <c r="G34" s="150" t="s">
        <v>582</v>
      </c>
      <c r="H34" s="29"/>
      <c r="I34" s="29"/>
      <c r="J34" s="29"/>
      <c r="K34" s="29"/>
      <c r="L34" s="29"/>
    </row>
    <row r="35" spans="1:12">
      <c r="A35" s="48" t="s">
        <v>583</v>
      </c>
      <c r="B35" s="47">
        <v>1</v>
      </c>
      <c r="C35" s="78" t="s">
        <v>584</v>
      </c>
      <c r="D35" s="30"/>
      <c r="E35" s="48" t="s">
        <v>585</v>
      </c>
      <c r="F35" s="43">
        <v>1</v>
      </c>
      <c r="G35" s="78" t="s">
        <v>586</v>
      </c>
      <c r="H35" s="29"/>
      <c r="I35" s="33" t="s">
        <v>587</v>
      </c>
      <c r="J35" s="34"/>
      <c r="K35" s="35"/>
      <c r="L35" s="29"/>
    </row>
    <row r="36" spans="1:12">
      <c r="A36" s="48" t="s">
        <v>588</v>
      </c>
      <c r="B36" s="47">
        <f>B35+1</f>
        <v>2</v>
      </c>
      <c r="C36" s="80" t="s">
        <v>589</v>
      </c>
      <c r="D36" s="30"/>
      <c r="E36" s="48" t="s">
        <v>590</v>
      </c>
      <c r="F36" s="47">
        <f>F35+1</f>
        <v>2</v>
      </c>
      <c r="G36" s="80" t="s">
        <v>591</v>
      </c>
      <c r="H36" s="29"/>
      <c r="I36" s="145" t="s">
        <v>200</v>
      </c>
      <c r="J36" s="146"/>
      <c r="K36" s="147"/>
      <c r="L36" s="29"/>
    </row>
    <row r="37" spans="1:12">
      <c r="A37" s="148" t="s">
        <v>241</v>
      </c>
      <c r="B37" s="47">
        <f>B36+1</f>
        <v>3</v>
      </c>
      <c r="C37" s="150" t="s">
        <v>592</v>
      </c>
      <c r="D37" s="30"/>
      <c r="E37" s="47" t="s">
        <v>148</v>
      </c>
      <c r="F37" s="47">
        <f>F36+1</f>
        <v>3</v>
      </c>
      <c r="G37" s="150" t="s">
        <v>593</v>
      </c>
      <c r="H37" s="29"/>
      <c r="I37" s="123" t="s">
        <v>12</v>
      </c>
      <c r="J37" s="43">
        <v>1</v>
      </c>
      <c r="K37" s="78" t="s">
        <v>594</v>
      </c>
      <c r="L37" s="29"/>
    </row>
    <row r="38" spans="1:12">
      <c r="A38" s="74" t="s">
        <v>595</v>
      </c>
      <c r="B38" s="47">
        <v>1</v>
      </c>
      <c r="C38" s="78" t="s">
        <v>596</v>
      </c>
      <c r="D38" s="30"/>
      <c r="E38" s="48" t="s">
        <v>16</v>
      </c>
      <c r="F38" s="43">
        <v>1</v>
      </c>
      <c r="G38" s="78" t="s">
        <v>597</v>
      </c>
      <c r="H38" s="29"/>
      <c r="I38" s="48" t="s">
        <v>148</v>
      </c>
      <c r="J38" s="47">
        <f>J37+1</f>
        <v>2</v>
      </c>
      <c r="K38" s="80" t="s">
        <v>598</v>
      </c>
      <c r="L38" s="29"/>
    </row>
    <row r="39" spans="1:12">
      <c r="A39" s="48" t="s">
        <v>599</v>
      </c>
      <c r="B39" s="47">
        <f>B38+1</f>
        <v>2</v>
      </c>
      <c r="C39" s="80" t="s">
        <v>600</v>
      </c>
      <c r="D39" s="30"/>
      <c r="E39" s="148" t="s">
        <v>140</v>
      </c>
      <c r="F39" s="47">
        <f>F38+1</f>
        <v>2</v>
      </c>
      <c r="G39" s="80" t="s">
        <v>601</v>
      </c>
      <c r="H39" s="29"/>
      <c r="I39" s="47" t="s">
        <v>148</v>
      </c>
      <c r="J39" s="47">
        <f>J38+1</f>
        <v>3</v>
      </c>
      <c r="K39" s="150" t="s">
        <v>602</v>
      </c>
      <c r="L39" s="29"/>
    </row>
    <row r="40" spans="1:12">
      <c r="A40" s="148" t="s">
        <v>246</v>
      </c>
      <c r="B40" s="47">
        <f>B39+1</f>
        <v>3</v>
      </c>
      <c r="C40" s="150" t="s">
        <v>560</v>
      </c>
      <c r="D40" s="30"/>
      <c r="E40" s="47" t="s">
        <v>148</v>
      </c>
      <c r="F40" s="47">
        <f>F39+1</f>
        <v>3</v>
      </c>
      <c r="G40" s="150" t="s">
        <v>604</v>
      </c>
      <c r="H40" s="29"/>
      <c r="I40" s="48" t="s">
        <v>605</v>
      </c>
      <c r="J40" s="47">
        <v>1</v>
      </c>
      <c r="K40" s="78" t="s">
        <v>594</v>
      </c>
      <c r="L40" s="29"/>
    </row>
    <row r="41" spans="1:12">
      <c r="A41" s="74" t="s">
        <v>529</v>
      </c>
      <c r="B41" s="47">
        <v>1</v>
      </c>
      <c r="C41" s="78" t="s">
        <v>606</v>
      </c>
      <c r="D41" s="30"/>
      <c r="E41" s="48" t="s">
        <v>607</v>
      </c>
      <c r="F41" s="47">
        <v>1</v>
      </c>
      <c r="G41" s="78" t="s">
        <v>492</v>
      </c>
      <c r="H41" s="29"/>
      <c r="I41" s="48" t="s">
        <v>608</v>
      </c>
      <c r="J41" s="47">
        <f>J40+1</f>
        <v>2</v>
      </c>
      <c r="K41" s="80" t="s">
        <v>598</v>
      </c>
      <c r="L41" s="29"/>
    </row>
    <row r="42" spans="1:12">
      <c r="A42" s="148" t="s">
        <v>248</v>
      </c>
      <c r="B42" s="47">
        <f>B41+1</f>
        <v>2</v>
      </c>
      <c r="C42" s="80" t="s">
        <v>610</v>
      </c>
      <c r="D42" s="30"/>
      <c r="E42" s="48" t="s">
        <v>148</v>
      </c>
      <c r="F42" s="47">
        <f>F41+1</f>
        <v>2</v>
      </c>
      <c r="G42" s="80" t="s">
        <v>496</v>
      </c>
      <c r="H42" s="29"/>
      <c r="I42" s="47" t="s">
        <v>148</v>
      </c>
      <c r="J42" s="47">
        <f>J41+1</f>
        <v>3</v>
      </c>
      <c r="K42" s="150" t="s">
        <v>602</v>
      </c>
      <c r="L42" s="29"/>
    </row>
    <row r="43" spans="1:12">
      <c r="A43" s="166" t="s">
        <v>241</v>
      </c>
      <c r="B43" s="47">
        <f>B42+1</f>
        <v>3</v>
      </c>
      <c r="C43" s="150" t="s">
        <v>611</v>
      </c>
      <c r="D43" s="30"/>
      <c r="E43" s="47" t="s">
        <v>148</v>
      </c>
      <c r="F43" s="47">
        <f>F42+1</f>
        <v>3</v>
      </c>
      <c r="G43" s="150" t="s">
        <v>499</v>
      </c>
      <c r="H43" s="29"/>
      <c r="I43" s="248" t="s">
        <v>612</v>
      </c>
      <c r="J43" s="248"/>
      <c r="K43" s="248"/>
      <c r="L43" s="29"/>
    </row>
    <row r="44" spans="1:12">
      <c r="A44" s="48" t="s">
        <v>347</v>
      </c>
      <c r="B44" s="47">
        <v>1</v>
      </c>
      <c r="C44" s="78" t="s">
        <v>613</v>
      </c>
      <c r="D44" s="30"/>
      <c r="E44" s="48" t="s">
        <v>614</v>
      </c>
      <c r="F44" s="47">
        <v>1</v>
      </c>
      <c r="G44" s="78" t="s">
        <v>492</v>
      </c>
      <c r="H44" s="29"/>
      <c r="I44" s="29"/>
      <c r="J44" s="29"/>
      <c r="K44" s="29"/>
      <c r="L44" s="29"/>
    </row>
    <row r="45" spans="1:12">
      <c r="A45" s="148" t="s">
        <v>244</v>
      </c>
      <c r="B45" s="47">
        <f>B44+1</f>
        <v>2</v>
      </c>
      <c r="C45" s="80" t="s">
        <v>615</v>
      </c>
      <c r="D45" s="30"/>
      <c r="E45" s="48" t="s">
        <v>148</v>
      </c>
      <c r="F45" s="47">
        <f>F44+1</f>
        <v>2</v>
      </c>
      <c r="G45" s="80" t="s">
        <v>496</v>
      </c>
      <c r="H45" s="29"/>
      <c r="I45" s="29"/>
      <c r="J45" s="29"/>
      <c r="K45" s="29"/>
      <c r="L45" s="29"/>
    </row>
    <row r="46" spans="1:12">
      <c r="A46" s="47" t="s">
        <v>148</v>
      </c>
      <c r="B46" s="47">
        <f>B45+1</f>
        <v>3</v>
      </c>
      <c r="C46" s="150" t="s">
        <v>617</v>
      </c>
      <c r="D46" s="30"/>
      <c r="E46" s="47" t="s">
        <v>148</v>
      </c>
      <c r="F46" s="47">
        <f>F45+1</f>
        <v>3</v>
      </c>
      <c r="G46" s="150" t="s">
        <v>499</v>
      </c>
      <c r="H46" s="29"/>
      <c r="I46" s="29"/>
      <c r="J46" s="29"/>
      <c r="K46" s="29"/>
      <c r="L46" s="29"/>
    </row>
    <row r="47" spans="1:12">
      <c r="A47" s="48" t="s">
        <v>535</v>
      </c>
      <c r="B47" s="43">
        <v>1</v>
      </c>
      <c r="C47" s="78" t="s">
        <v>619</v>
      </c>
      <c r="D47" s="30"/>
      <c r="E47" s="187" t="s">
        <v>616</v>
      </c>
      <c r="F47" s="76">
        <v>1</v>
      </c>
      <c r="G47" s="78" t="s">
        <v>503</v>
      </c>
      <c r="H47" s="29"/>
      <c r="I47" s="29"/>
      <c r="J47" s="29"/>
      <c r="K47" s="29"/>
      <c r="L47" s="29"/>
    </row>
    <row r="48" spans="1:12">
      <c r="A48" s="148" t="s">
        <v>267</v>
      </c>
      <c r="B48" s="47">
        <f>B47+1</f>
        <v>2</v>
      </c>
      <c r="C48" s="80" t="s">
        <v>621</v>
      </c>
      <c r="D48" s="30"/>
      <c r="E48" s="158" t="s">
        <v>148</v>
      </c>
      <c r="F48" s="47">
        <f>F47+1</f>
        <v>2</v>
      </c>
      <c r="G48" s="80" t="s">
        <v>622</v>
      </c>
      <c r="H48" s="29"/>
      <c r="I48" s="29"/>
      <c r="J48" s="29"/>
      <c r="K48" s="29"/>
      <c r="L48" s="29"/>
    </row>
    <row r="49" spans="1:12">
      <c r="A49" s="47" t="s">
        <v>148</v>
      </c>
      <c r="B49" s="47">
        <f>B48+1</f>
        <v>3</v>
      </c>
      <c r="C49" s="150" t="s">
        <v>624</v>
      </c>
      <c r="D49" s="30"/>
      <c r="E49" s="162" t="s">
        <v>148</v>
      </c>
      <c r="F49" s="47">
        <f>F48+1</f>
        <v>3</v>
      </c>
      <c r="G49" s="150" t="s">
        <v>625</v>
      </c>
      <c r="H49" s="29"/>
      <c r="I49" s="29"/>
      <c r="J49" s="29"/>
      <c r="K49" s="29"/>
      <c r="L49" s="29"/>
    </row>
    <row r="50" spans="1:12">
      <c r="A50" s="48" t="s">
        <v>13</v>
      </c>
      <c r="B50" s="47">
        <v>1</v>
      </c>
      <c r="C50" s="78" t="s">
        <v>626</v>
      </c>
      <c r="D50" s="30"/>
      <c r="E50" s="187" t="s">
        <v>627</v>
      </c>
      <c r="F50" s="76">
        <v>1</v>
      </c>
      <c r="G50" s="78" t="s">
        <v>628</v>
      </c>
      <c r="H50" s="29"/>
      <c r="I50" s="29"/>
      <c r="J50" s="29"/>
      <c r="K50" s="29"/>
      <c r="L50" s="29"/>
    </row>
    <row r="51" spans="1:12">
      <c r="A51" s="148" t="s">
        <v>267</v>
      </c>
      <c r="B51" s="47">
        <f>B50+1</f>
        <v>2</v>
      </c>
      <c r="C51" s="80" t="s">
        <v>629</v>
      </c>
      <c r="D51" s="30"/>
      <c r="E51" s="158" t="s">
        <v>630</v>
      </c>
      <c r="F51" s="47">
        <f>F50+1</f>
        <v>2</v>
      </c>
      <c r="G51" s="80" t="s">
        <v>631</v>
      </c>
      <c r="H51" s="29"/>
      <c r="I51" s="74" t="s">
        <v>557</v>
      </c>
      <c r="J51" s="76">
        <v>1</v>
      </c>
      <c r="K51" s="78" t="s">
        <v>632</v>
      </c>
      <c r="L51" s="29"/>
    </row>
    <row r="52" spans="1:12">
      <c r="A52" s="47" t="s">
        <v>148</v>
      </c>
      <c r="B52" s="47">
        <f>B51+1</f>
        <v>3</v>
      </c>
      <c r="C52" s="150" t="s">
        <v>633</v>
      </c>
      <c r="D52" s="30"/>
      <c r="E52" s="162" t="s">
        <v>148</v>
      </c>
      <c r="F52" s="47">
        <f>F51+1</f>
        <v>3</v>
      </c>
      <c r="G52" s="150" t="s">
        <v>634</v>
      </c>
      <c r="H52" s="29"/>
      <c r="I52" s="158"/>
      <c r="J52" s="47">
        <f>J51+1</f>
        <v>2</v>
      </c>
      <c r="K52" s="80" t="s">
        <v>635</v>
      </c>
      <c r="L52" s="29"/>
    </row>
    <row r="53" spans="1:12">
      <c r="A53" s="48" t="s">
        <v>636</v>
      </c>
      <c r="B53" s="47">
        <v>1</v>
      </c>
      <c r="C53" s="78" t="s">
        <v>637</v>
      </c>
      <c r="D53" s="30"/>
      <c r="E53" s="187" t="s">
        <v>620</v>
      </c>
      <c r="F53" s="76">
        <v>1</v>
      </c>
      <c r="G53" s="78" t="s">
        <v>638</v>
      </c>
      <c r="H53" s="29"/>
      <c r="I53" s="162" t="s">
        <v>148</v>
      </c>
      <c r="J53" s="47">
        <f>J52+1</f>
        <v>3</v>
      </c>
      <c r="K53" s="150" t="s">
        <v>639</v>
      </c>
      <c r="L53" s="29"/>
    </row>
    <row r="54" spans="1:12">
      <c r="A54" s="48" t="s">
        <v>640</v>
      </c>
      <c r="B54" s="47">
        <f>B53+1</f>
        <v>2</v>
      </c>
      <c r="C54" s="80" t="s">
        <v>641</v>
      </c>
      <c r="D54" s="30"/>
      <c r="E54" s="158" t="s">
        <v>148</v>
      </c>
      <c r="F54" s="47">
        <f>F53+1</f>
        <v>2</v>
      </c>
      <c r="G54" s="80" t="s">
        <v>642</v>
      </c>
      <c r="H54" s="29"/>
      <c r="I54" s="187" t="s">
        <v>15</v>
      </c>
      <c r="J54" s="76">
        <v>1</v>
      </c>
      <c r="K54" s="78" t="s">
        <v>643</v>
      </c>
      <c r="L54" s="29"/>
    </row>
    <row r="55" spans="1:12">
      <c r="A55" s="166" t="s">
        <v>67</v>
      </c>
      <c r="B55" s="47">
        <f>B54+1</f>
        <v>3</v>
      </c>
      <c r="C55" s="150" t="s">
        <v>644</v>
      </c>
      <c r="D55" s="30"/>
      <c r="E55" s="162" t="s">
        <v>148</v>
      </c>
      <c r="F55" s="47">
        <f>F54+1</f>
        <v>3</v>
      </c>
      <c r="G55" s="150" t="s">
        <v>496</v>
      </c>
      <c r="H55" s="29"/>
      <c r="I55" s="158"/>
      <c r="J55" s="47">
        <f>J54+1</f>
        <v>2</v>
      </c>
      <c r="K55" s="80" t="s">
        <v>645</v>
      </c>
      <c r="L55" s="29"/>
    </row>
    <row r="56" spans="1:12">
      <c r="A56" s="174"/>
      <c r="B56" s="113"/>
      <c r="C56" s="176"/>
      <c r="D56" s="177"/>
      <c r="E56" s="178"/>
      <c r="F56" s="113"/>
      <c r="G56" s="176"/>
      <c r="H56" s="29"/>
      <c r="I56" s="162" t="s">
        <v>148</v>
      </c>
      <c r="J56" s="47">
        <f>J55+1</f>
        <v>3</v>
      </c>
      <c r="K56" s="150" t="s">
        <v>646</v>
      </c>
      <c r="L56" s="29"/>
    </row>
    <row r="57" spans="1:12">
      <c r="A57" s="187" t="s">
        <v>647</v>
      </c>
      <c r="B57" s="76">
        <v>1</v>
      </c>
      <c r="C57" s="78" t="s">
        <v>648</v>
      </c>
      <c r="D57" s="179"/>
      <c r="E57" s="187" t="s">
        <v>649</v>
      </c>
      <c r="F57" s="76">
        <v>1</v>
      </c>
      <c r="G57" s="78" t="s">
        <v>650</v>
      </c>
      <c r="H57" s="29"/>
      <c r="I57" s="187" t="s">
        <v>651</v>
      </c>
      <c r="J57" s="76">
        <v>1</v>
      </c>
      <c r="K57" s="78" t="s">
        <v>652</v>
      </c>
      <c r="L57" s="29"/>
    </row>
    <row r="58" spans="1:12">
      <c r="A58" s="158" t="s">
        <v>653</v>
      </c>
      <c r="B58" s="47">
        <f>B57+1</f>
        <v>2</v>
      </c>
      <c r="C58" s="80" t="s">
        <v>654</v>
      </c>
      <c r="D58" s="180"/>
      <c r="E58" s="158"/>
      <c r="F58" s="47">
        <f>F57+1</f>
        <v>2</v>
      </c>
      <c r="G58" s="80" t="s">
        <v>655</v>
      </c>
      <c r="H58" s="29"/>
      <c r="I58" s="158" t="s">
        <v>656</v>
      </c>
      <c r="J58" s="47">
        <f>J57+1</f>
        <v>2</v>
      </c>
      <c r="K58" s="80" t="s">
        <v>657</v>
      </c>
      <c r="L58" s="29"/>
    </row>
    <row r="59" spans="1:12">
      <c r="A59" s="162" t="s">
        <v>148</v>
      </c>
      <c r="B59" s="47">
        <f>B58+1</f>
        <v>3</v>
      </c>
      <c r="C59" s="150" t="s">
        <v>659</v>
      </c>
      <c r="D59" s="180"/>
      <c r="E59" s="162" t="s">
        <v>148</v>
      </c>
      <c r="F59" s="47">
        <f>F58+1</f>
        <v>3</v>
      </c>
      <c r="G59" s="150" t="s">
        <v>660</v>
      </c>
      <c r="H59" s="29"/>
      <c r="I59" s="162" t="s">
        <v>148</v>
      </c>
      <c r="J59" s="47">
        <f>J58+1</f>
        <v>3</v>
      </c>
      <c r="K59" s="150" t="s">
        <v>661</v>
      </c>
      <c r="L59" s="29"/>
    </row>
    <row r="60" spans="1:12">
      <c r="A60" s="187" t="s">
        <v>548</v>
      </c>
      <c r="B60" s="76">
        <v>1</v>
      </c>
      <c r="C60" s="78" t="s">
        <v>662</v>
      </c>
      <c r="D60" s="29"/>
      <c r="E60" s="187" t="s">
        <v>555</v>
      </c>
      <c r="F60" s="76">
        <v>1</v>
      </c>
      <c r="G60" s="78" t="s">
        <v>663</v>
      </c>
      <c r="H60" s="29"/>
      <c r="I60" s="187" t="s">
        <v>566</v>
      </c>
      <c r="J60" s="76">
        <v>1</v>
      </c>
      <c r="K60" s="78" t="s">
        <v>664</v>
      </c>
      <c r="L60" s="29"/>
    </row>
    <row r="61" spans="1:12">
      <c r="A61" s="158"/>
      <c r="B61" s="47">
        <f>B60+1</f>
        <v>2</v>
      </c>
      <c r="C61" s="80" t="s">
        <v>666</v>
      </c>
      <c r="D61" s="29"/>
      <c r="E61" s="157"/>
      <c r="F61" s="47">
        <f>F60+1</f>
        <v>2</v>
      </c>
      <c r="G61" s="80" t="s">
        <v>667</v>
      </c>
      <c r="H61" s="29"/>
      <c r="I61" s="158"/>
      <c r="J61" s="47">
        <f>J60+1</f>
        <v>2</v>
      </c>
      <c r="K61" s="80" t="s">
        <v>668</v>
      </c>
      <c r="L61" s="29"/>
    </row>
    <row r="62" spans="1:12">
      <c r="A62" s="162" t="s">
        <v>148</v>
      </c>
      <c r="B62" s="47">
        <f>B61+1</f>
        <v>3</v>
      </c>
      <c r="C62" s="150" t="s">
        <v>669</v>
      </c>
      <c r="D62" s="29"/>
      <c r="E62" s="162" t="s">
        <v>148</v>
      </c>
      <c r="F62" s="47">
        <f>F61+1</f>
        <v>3</v>
      </c>
      <c r="G62" s="150" t="s">
        <v>670</v>
      </c>
      <c r="H62" s="29"/>
      <c r="I62" s="162" t="s">
        <v>148</v>
      </c>
      <c r="J62" s="47">
        <f>J61+1</f>
        <v>3</v>
      </c>
      <c r="K62" s="150" t="s">
        <v>671</v>
      </c>
      <c r="L62" s="29"/>
    </row>
    <row r="63" spans="1:1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1:1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</row>
  </sheetData>
  <mergeCells count="3">
    <mergeCell ref="I43:K43"/>
    <mergeCell ref="A1:K1"/>
    <mergeCell ref="A2:K2"/>
  </mergeCells>
  <printOptions horizontalCentered="1"/>
  <pageMargins left="0" right="0" top="0.5" bottom="0" header="0.3" footer="0.3"/>
  <pageSetup scale="66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7"/>
  <sheetViews>
    <sheetView zoomScale="60" zoomScaleNormal="60" workbookViewId="0">
      <selection sqref="A1:D1"/>
    </sheetView>
  </sheetViews>
  <sheetFormatPr defaultColWidth="11.42578125" defaultRowHeight="12.75"/>
  <cols>
    <col min="1" max="1" width="23.5703125" style="28" customWidth="1"/>
    <col min="2" max="2" width="2.28515625" style="112" customWidth="1"/>
    <col min="3" max="3" width="1.7109375" style="112" customWidth="1"/>
    <col min="4" max="4" width="4" style="29" customWidth="1"/>
    <col min="5" max="5" width="3.140625" style="29" customWidth="1"/>
    <col min="6" max="6" width="16.5703125" style="29" customWidth="1"/>
    <col min="7" max="7" width="3.28515625" style="29" customWidth="1"/>
    <col min="8" max="8" width="35.5703125" style="29" customWidth="1"/>
    <col min="9" max="9" width="3.42578125" style="29" customWidth="1"/>
    <col min="10" max="10" width="15" style="29" customWidth="1"/>
    <col min="11" max="11" width="3.42578125" style="29" customWidth="1"/>
    <col min="12" max="12" width="35.5703125" style="29" customWidth="1"/>
    <col min="13" max="13" width="3.42578125" style="29" customWidth="1"/>
    <col min="14" max="14" width="15" style="29" customWidth="1"/>
    <col min="15" max="15" width="4" style="29" bestFit="1" customWidth="1"/>
    <col min="16" max="16" width="35.5703125" style="29" customWidth="1"/>
    <col min="17" max="17" width="3.42578125" style="29" customWidth="1"/>
    <col min="18" max="18" width="19.7109375" style="29" customWidth="1"/>
    <col min="19" max="19" width="3.7109375" style="29" customWidth="1"/>
    <col min="20" max="20" width="3.140625" style="29" customWidth="1"/>
    <col min="21" max="21" width="35.140625" style="29" customWidth="1"/>
    <col min="22" max="22" width="4" style="28" customWidth="1"/>
    <col min="23" max="23" width="18.28515625" style="28" customWidth="1"/>
    <col min="24" max="24" width="4.28515625" style="28" customWidth="1"/>
    <col min="25" max="253" width="11.42578125" style="28"/>
    <col min="254" max="254" width="23.5703125" style="28" customWidth="1"/>
    <col min="255" max="255" width="2.28515625" style="28" customWidth="1"/>
    <col min="256" max="256" width="1.7109375" style="28" customWidth="1"/>
    <col min="257" max="257" width="4" style="28" customWidth="1"/>
    <col min="258" max="258" width="3.140625" style="28" customWidth="1"/>
    <col min="259" max="259" width="16.5703125" style="28" customWidth="1"/>
    <col min="260" max="260" width="3.28515625" style="28" customWidth="1"/>
    <col min="261" max="261" width="3.140625" style="28" customWidth="1"/>
    <col min="262" max="262" width="35.5703125" style="28" customWidth="1"/>
    <col min="263" max="263" width="3.42578125" style="28" customWidth="1"/>
    <col min="264" max="264" width="15" style="28" customWidth="1"/>
    <col min="265" max="265" width="3.42578125" style="28" customWidth="1"/>
    <col min="266" max="266" width="3.140625" style="28" customWidth="1"/>
    <col min="267" max="267" width="35.5703125" style="28" customWidth="1"/>
    <col min="268" max="268" width="3.42578125" style="28" customWidth="1"/>
    <col min="269" max="269" width="15" style="28" customWidth="1"/>
    <col min="270" max="270" width="4" style="28" bestFit="1" customWidth="1"/>
    <col min="271" max="271" width="3.7109375" style="28" customWidth="1"/>
    <col min="272" max="272" width="35.5703125" style="28" customWidth="1"/>
    <col min="273" max="273" width="3.42578125" style="28" customWidth="1"/>
    <col min="274" max="274" width="19.7109375" style="28" customWidth="1"/>
    <col min="275" max="275" width="3.7109375" style="28" customWidth="1"/>
    <col min="276" max="276" width="3.140625" style="28" customWidth="1"/>
    <col min="277" max="277" width="35.140625" style="28" customWidth="1"/>
    <col min="278" max="278" width="4" style="28" customWidth="1"/>
    <col min="279" max="279" width="18.28515625" style="28" customWidth="1"/>
    <col min="280" max="280" width="4.28515625" style="28" customWidth="1"/>
    <col min="281" max="509" width="11.42578125" style="28"/>
    <col min="510" max="510" width="23.5703125" style="28" customWidth="1"/>
    <col min="511" max="511" width="2.28515625" style="28" customWidth="1"/>
    <col min="512" max="512" width="1.7109375" style="28" customWidth="1"/>
    <col min="513" max="513" width="4" style="28" customWidth="1"/>
    <col min="514" max="514" width="3.140625" style="28" customWidth="1"/>
    <col min="515" max="515" width="16.5703125" style="28" customWidth="1"/>
    <col min="516" max="516" width="3.28515625" style="28" customWidth="1"/>
    <col min="517" max="517" width="3.140625" style="28" customWidth="1"/>
    <col min="518" max="518" width="35.5703125" style="28" customWidth="1"/>
    <col min="519" max="519" width="3.42578125" style="28" customWidth="1"/>
    <col min="520" max="520" width="15" style="28" customWidth="1"/>
    <col min="521" max="521" width="3.42578125" style="28" customWidth="1"/>
    <col min="522" max="522" width="3.140625" style="28" customWidth="1"/>
    <col min="523" max="523" width="35.5703125" style="28" customWidth="1"/>
    <col min="524" max="524" width="3.42578125" style="28" customWidth="1"/>
    <col min="525" max="525" width="15" style="28" customWidth="1"/>
    <col min="526" max="526" width="4" style="28" bestFit="1" customWidth="1"/>
    <col min="527" max="527" width="3.7109375" style="28" customWidth="1"/>
    <col min="528" max="528" width="35.5703125" style="28" customWidth="1"/>
    <col min="529" max="529" width="3.42578125" style="28" customWidth="1"/>
    <col min="530" max="530" width="19.7109375" style="28" customWidth="1"/>
    <col min="531" max="531" width="3.7109375" style="28" customWidth="1"/>
    <col min="532" max="532" width="3.140625" style="28" customWidth="1"/>
    <col min="533" max="533" width="35.140625" style="28" customWidth="1"/>
    <col min="534" max="534" width="4" style="28" customWidth="1"/>
    <col min="535" max="535" width="18.28515625" style="28" customWidth="1"/>
    <col min="536" max="536" width="4.28515625" style="28" customWidth="1"/>
    <col min="537" max="765" width="11.42578125" style="28"/>
    <col min="766" max="766" width="23.5703125" style="28" customWidth="1"/>
    <col min="767" max="767" width="2.28515625" style="28" customWidth="1"/>
    <col min="768" max="768" width="1.7109375" style="28" customWidth="1"/>
    <col min="769" max="769" width="4" style="28" customWidth="1"/>
    <col min="770" max="770" width="3.140625" style="28" customWidth="1"/>
    <col min="771" max="771" width="16.5703125" style="28" customWidth="1"/>
    <col min="772" max="772" width="3.28515625" style="28" customWidth="1"/>
    <col min="773" max="773" width="3.140625" style="28" customWidth="1"/>
    <col min="774" max="774" width="35.5703125" style="28" customWidth="1"/>
    <col min="775" max="775" width="3.42578125" style="28" customWidth="1"/>
    <col min="776" max="776" width="15" style="28" customWidth="1"/>
    <col min="777" max="777" width="3.42578125" style="28" customWidth="1"/>
    <col min="778" max="778" width="3.140625" style="28" customWidth="1"/>
    <col min="779" max="779" width="35.5703125" style="28" customWidth="1"/>
    <col min="780" max="780" width="3.42578125" style="28" customWidth="1"/>
    <col min="781" max="781" width="15" style="28" customWidth="1"/>
    <col min="782" max="782" width="4" style="28" bestFit="1" customWidth="1"/>
    <col min="783" max="783" width="3.7109375" style="28" customWidth="1"/>
    <col min="784" max="784" width="35.5703125" style="28" customWidth="1"/>
    <col min="785" max="785" width="3.42578125" style="28" customWidth="1"/>
    <col min="786" max="786" width="19.7109375" style="28" customWidth="1"/>
    <col min="787" max="787" width="3.7109375" style="28" customWidth="1"/>
    <col min="788" max="788" width="3.140625" style="28" customWidth="1"/>
    <col min="789" max="789" width="35.140625" style="28" customWidth="1"/>
    <col min="790" max="790" width="4" style="28" customWidth="1"/>
    <col min="791" max="791" width="18.28515625" style="28" customWidth="1"/>
    <col min="792" max="792" width="4.28515625" style="28" customWidth="1"/>
    <col min="793" max="1021" width="11.42578125" style="28"/>
    <col min="1022" max="1022" width="23.5703125" style="28" customWidth="1"/>
    <col min="1023" max="1023" width="2.28515625" style="28" customWidth="1"/>
    <col min="1024" max="1024" width="1.7109375" style="28" customWidth="1"/>
    <col min="1025" max="1025" width="4" style="28" customWidth="1"/>
    <col min="1026" max="1026" width="3.140625" style="28" customWidth="1"/>
    <col min="1027" max="1027" width="16.5703125" style="28" customWidth="1"/>
    <col min="1028" max="1028" width="3.28515625" style="28" customWidth="1"/>
    <col min="1029" max="1029" width="3.140625" style="28" customWidth="1"/>
    <col min="1030" max="1030" width="35.5703125" style="28" customWidth="1"/>
    <col min="1031" max="1031" width="3.42578125" style="28" customWidth="1"/>
    <col min="1032" max="1032" width="15" style="28" customWidth="1"/>
    <col min="1033" max="1033" width="3.42578125" style="28" customWidth="1"/>
    <col min="1034" max="1034" width="3.140625" style="28" customWidth="1"/>
    <col min="1035" max="1035" width="35.5703125" style="28" customWidth="1"/>
    <col min="1036" max="1036" width="3.42578125" style="28" customWidth="1"/>
    <col min="1037" max="1037" width="15" style="28" customWidth="1"/>
    <col min="1038" max="1038" width="4" style="28" bestFit="1" customWidth="1"/>
    <col min="1039" max="1039" width="3.7109375" style="28" customWidth="1"/>
    <col min="1040" max="1040" width="35.5703125" style="28" customWidth="1"/>
    <col min="1041" max="1041" width="3.42578125" style="28" customWidth="1"/>
    <col min="1042" max="1042" width="19.7109375" style="28" customWidth="1"/>
    <col min="1043" max="1043" width="3.7109375" style="28" customWidth="1"/>
    <col min="1044" max="1044" width="3.140625" style="28" customWidth="1"/>
    <col min="1045" max="1045" width="35.140625" style="28" customWidth="1"/>
    <col min="1046" max="1046" width="4" style="28" customWidth="1"/>
    <col min="1047" max="1047" width="18.28515625" style="28" customWidth="1"/>
    <col min="1048" max="1048" width="4.28515625" style="28" customWidth="1"/>
    <col min="1049" max="1277" width="11.42578125" style="28"/>
    <col min="1278" max="1278" width="23.5703125" style="28" customWidth="1"/>
    <col min="1279" max="1279" width="2.28515625" style="28" customWidth="1"/>
    <col min="1280" max="1280" width="1.7109375" style="28" customWidth="1"/>
    <col min="1281" max="1281" width="4" style="28" customWidth="1"/>
    <col min="1282" max="1282" width="3.140625" style="28" customWidth="1"/>
    <col min="1283" max="1283" width="16.5703125" style="28" customWidth="1"/>
    <col min="1284" max="1284" width="3.28515625" style="28" customWidth="1"/>
    <col min="1285" max="1285" width="3.140625" style="28" customWidth="1"/>
    <col min="1286" max="1286" width="35.5703125" style="28" customWidth="1"/>
    <col min="1287" max="1287" width="3.42578125" style="28" customWidth="1"/>
    <col min="1288" max="1288" width="15" style="28" customWidth="1"/>
    <col min="1289" max="1289" width="3.42578125" style="28" customWidth="1"/>
    <col min="1290" max="1290" width="3.140625" style="28" customWidth="1"/>
    <col min="1291" max="1291" width="35.5703125" style="28" customWidth="1"/>
    <col min="1292" max="1292" width="3.42578125" style="28" customWidth="1"/>
    <col min="1293" max="1293" width="15" style="28" customWidth="1"/>
    <col min="1294" max="1294" width="4" style="28" bestFit="1" customWidth="1"/>
    <col min="1295" max="1295" width="3.7109375" style="28" customWidth="1"/>
    <col min="1296" max="1296" width="35.5703125" style="28" customWidth="1"/>
    <col min="1297" max="1297" width="3.42578125" style="28" customWidth="1"/>
    <col min="1298" max="1298" width="19.7109375" style="28" customWidth="1"/>
    <col min="1299" max="1299" width="3.7109375" style="28" customWidth="1"/>
    <col min="1300" max="1300" width="3.140625" style="28" customWidth="1"/>
    <col min="1301" max="1301" width="35.140625" style="28" customWidth="1"/>
    <col min="1302" max="1302" width="4" style="28" customWidth="1"/>
    <col min="1303" max="1303" width="18.28515625" style="28" customWidth="1"/>
    <col min="1304" max="1304" width="4.28515625" style="28" customWidth="1"/>
    <col min="1305" max="1533" width="11.42578125" style="28"/>
    <col min="1534" max="1534" width="23.5703125" style="28" customWidth="1"/>
    <col min="1535" max="1535" width="2.28515625" style="28" customWidth="1"/>
    <col min="1536" max="1536" width="1.7109375" style="28" customWidth="1"/>
    <col min="1537" max="1537" width="4" style="28" customWidth="1"/>
    <col min="1538" max="1538" width="3.140625" style="28" customWidth="1"/>
    <col min="1539" max="1539" width="16.5703125" style="28" customWidth="1"/>
    <col min="1540" max="1540" width="3.28515625" style="28" customWidth="1"/>
    <col min="1541" max="1541" width="3.140625" style="28" customWidth="1"/>
    <col min="1542" max="1542" width="35.5703125" style="28" customWidth="1"/>
    <col min="1543" max="1543" width="3.42578125" style="28" customWidth="1"/>
    <col min="1544" max="1544" width="15" style="28" customWidth="1"/>
    <col min="1545" max="1545" width="3.42578125" style="28" customWidth="1"/>
    <col min="1546" max="1546" width="3.140625" style="28" customWidth="1"/>
    <col min="1547" max="1547" width="35.5703125" style="28" customWidth="1"/>
    <col min="1548" max="1548" width="3.42578125" style="28" customWidth="1"/>
    <col min="1549" max="1549" width="15" style="28" customWidth="1"/>
    <col min="1550" max="1550" width="4" style="28" bestFit="1" customWidth="1"/>
    <col min="1551" max="1551" width="3.7109375" style="28" customWidth="1"/>
    <col min="1552" max="1552" width="35.5703125" style="28" customWidth="1"/>
    <col min="1553" max="1553" width="3.42578125" style="28" customWidth="1"/>
    <col min="1554" max="1554" width="19.7109375" style="28" customWidth="1"/>
    <col min="1555" max="1555" width="3.7109375" style="28" customWidth="1"/>
    <col min="1556" max="1556" width="3.140625" style="28" customWidth="1"/>
    <col min="1557" max="1557" width="35.140625" style="28" customWidth="1"/>
    <col min="1558" max="1558" width="4" style="28" customWidth="1"/>
    <col min="1559" max="1559" width="18.28515625" style="28" customWidth="1"/>
    <col min="1560" max="1560" width="4.28515625" style="28" customWidth="1"/>
    <col min="1561" max="1789" width="11.42578125" style="28"/>
    <col min="1790" max="1790" width="23.5703125" style="28" customWidth="1"/>
    <col min="1791" max="1791" width="2.28515625" style="28" customWidth="1"/>
    <col min="1792" max="1792" width="1.7109375" style="28" customWidth="1"/>
    <col min="1793" max="1793" width="4" style="28" customWidth="1"/>
    <col min="1794" max="1794" width="3.140625" style="28" customWidth="1"/>
    <col min="1795" max="1795" width="16.5703125" style="28" customWidth="1"/>
    <col min="1796" max="1796" width="3.28515625" style="28" customWidth="1"/>
    <col min="1797" max="1797" width="3.140625" style="28" customWidth="1"/>
    <col min="1798" max="1798" width="35.5703125" style="28" customWidth="1"/>
    <col min="1799" max="1799" width="3.42578125" style="28" customWidth="1"/>
    <col min="1800" max="1800" width="15" style="28" customWidth="1"/>
    <col min="1801" max="1801" width="3.42578125" style="28" customWidth="1"/>
    <col min="1802" max="1802" width="3.140625" style="28" customWidth="1"/>
    <col min="1803" max="1803" width="35.5703125" style="28" customWidth="1"/>
    <col min="1804" max="1804" width="3.42578125" style="28" customWidth="1"/>
    <col min="1805" max="1805" width="15" style="28" customWidth="1"/>
    <col min="1806" max="1806" width="4" style="28" bestFit="1" customWidth="1"/>
    <col min="1807" max="1807" width="3.7109375" style="28" customWidth="1"/>
    <col min="1808" max="1808" width="35.5703125" style="28" customWidth="1"/>
    <col min="1809" max="1809" width="3.42578125" style="28" customWidth="1"/>
    <col min="1810" max="1810" width="19.7109375" style="28" customWidth="1"/>
    <col min="1811" max="1811" width="3.7109375" style="28" customWidth="1"/>
    <col min="1812" max="1812" width="3.140625" style="28" customWidth="1"/>
    <col min="1813" max="1813" width="35.140625" style="28" customWidth="1"/>
    <col min="1814" max="1814" width="4" style="28" customWidth="1"/>
    <col min="1815" max="1815" width="18.28515625" style="28" customWidth="1"/>
    <col min="1816" max="1816" width="4.28515625" style="28" customWidth="1"/>
    <col min="1817" max="2045" width="11.42578125" style="28"/>
    <col min="2046" max="2046" width="23.5703125" style="28" customWidth="1"/>
    <col min="2047" max="2047" width="2.28515625" style="28" customWidth="1"/>
    <col min="2048" max="2048" width="1.7109375" style="28" customWidth="1"/>
    <col min="2049" max="2049" width="4" style="28" customWidth="1"/>
    <col min="2050" max="2050" width="3.140625" style="28" customWidth="1"/>
    <col min="2051" max="2051" width="16.5703125" style="28" customWidth="1"/>
    <col min="2052" max="2052" width="3.28515625" style="28" customWidth="1"/>
    <col min="2053" max="2053" width="3.140625" style="28" customWidth="1"/>
    <col min="2054" max="2054" width="35.5703125" style="28" customWidth="1"/>
    <col min="2055" max="2055" width="3.42578125" style="28" customWidth="1"/>
    <col min="2056" max="2056" width="15" style="28" customWidth="1"/>
    <col min="2057" max="2057" width="3.42578125" style="28" customWidth="1"/>
    <col min="2058" max="2058" width="3.140625" style="28" customWidth="1"/>
    <col min="2059" max="2059" width="35.5703125" style="28" customWidth="1"/>
    <col min="2060" max="2060" width="3.42578125" style="28" customWidth="1"/>
    <col min="2061" max="2061" width="15" style="28" customWidth="1"/>
    <col min="2062" max="2062" width="4" style="28" bestFit="1" customWidth="1"/>
    <col min="2063" max="2063" width="3.7109375" style="28" customWidth="1"/>
    <col min="2064" max="2064" width="35.5703125" style="28" customWidth="1"/>
    <col min="2065" max="2065" width="3.42578125" style="28" customWidth="1"/>
    <col min="2066" max="2066" width="19.7109375" style="28" customWidth="1"/>
    <col min="2067" max="2067" width="3.7109375" style="28" customWidth="1"/>
    <col min="2068" max="2068" width="3.140625" style="28" customWidth="1"/>
    <col min="2069" max="2069" width="35.140625" style="28" customWidth="1"/>
    <col min="2070" max="2070" width="4" style="28" customWidth="1"/>
    <col min="2071" max="2071" width="18.28515625" style="28" customWidth="1"/>
    <col min="2072" max="2072" width="4.28515625" style="28" customWidth="1"/>
    <col min="2073" max="2301" width="11.42578125" style="28"/>
    <col min="2302" max="2302" width="23.5703125" style="28" customWidth="1"/>
    <col min="2303" max="2303" width="2.28515625" style="28" customWidth="1"/>
    <col min="2304" max="2304" width="1.7109375" style="28" customWidth="1"/>
    <col min="2305" max="2305" width="4" style="28" customWidth="1"/>
    <col min="2306" max="2306" width="3.140625" style="28" customWidth="1"/>
    <col min="2307" max="2307" width="16.5703125" style="28" customWidth="1"/>
    <col min="2308" max="2308" width="3.28515625" style="28" customWidth="1"/>
    <col min="2309" max="2309" width="3.140625" style="28" customWidth="1"/>
    <col min="2310" max="2310" width="35.5703125" style="28" customWidth="1"/>
    <col min="2311" max="2311" width="3.42578125" style="28" customWidth="1"/>
    <col min="2312" max="2312" width="15" style="28" customWidth="1"/>
    <col min="2313" max="2313" width="3.42578125" style="28" customWidth="1"/>
    <col min="2314" max="2314" width="3.140625" style="28" customWidth="1"/>
    <col min="2315" max="2315" width="35.5703125" style="28" customWidth="1"/>
    <col min="2316" max="2316" width="3.42578125" style="28" customWidth="1"/>
    <col min="2317" max="2317" width="15" style="28" customWidth="1"/>
    <col min="2318" max="2318" width="4" style="28" bestFit="1" customWidth="1"/>
    <col min="2319" max="2319" width="3.7109375" style="28" customWidth="1"/>
    <col min="2320" max="2320" width="35.5703125" style="28" customWidth="1"/>
    <col min="2321" max="2321" width="3.42578125" style="28" customWidth="1"/>
    <col min="2322" max="2322" width="19.7109375" style="28" customWidth="1"/>
    <col min="2323" max="2323" width="3.7109375" style="28" customWidth="1"/>
    <col min="2324" max="2324" width="3.140625" style="28" customWidth="1"/>
    <col min="2325" max="2325" width="35.140625" style="28" customWidth="1"/>
    <col min="2326" max="2326" width="4" style="28" customWidth="1"/>
    <col min="2327" max="2327" width="18.28515625" style="28" customWidth="1"/>
    <col min="2328" max="2328" width="4.28515625" style="28" customWidth="1"/>
    <col min="2329" max="2557" width="11.42578125" style="28"/>
    <col min="2558" max="2558" width="23.5703125" style="28" customWidth="1"/>
    <col min="2559" max="2559" width="2.28515625" style="28" customWidth="1"/>
    <col min="2560" max="2560" width="1.7109375" style="28" customWidth="1"/>
    <col min="2561" max="2561" width="4" style="28" customWidth="1"/>
    <col min="2562" max="2562" width="3.140625" style="28" customWidth="1"/>
    <col min="2563" max="2563" width="16.5703125" style="28" customWidth="1"/>
    <col min="2564" max="2564" width="3.28515625" style="28" customWidth="1"/>
    <col min="2565" max="2565" width="3.140625" style="28" customWidth="1"/>
    <col min="2566" max="2566" width="35.5703125" style="28" customWidth="1"/>
    <col min="2567" max="2567" width="3.42578125" style="28" customWidth="1"/>
    <col min="2568" max="2568" width="15" style="28" customWidth="1"/>
    <col min="2569" max="2569" width="3.42578125" style="28" customWidth="1"/>
    <col min="2570" max="2570" width="3.140625" style="28" customWidth="1"/>
    <col min="2571" max="2571" width="35.5703125" style="28" customWidth="1"/>
    <col min="2572" max="2572" width="3.42578125" style="28" customWidth="1"/>
    <col min="2573" max="2573" width="15" style="28" customWidth="1"/>
    <col min="2574" max="2574" width="4" style="28" bestFit="1" customWidth="1"/>
    <col min="2575" max="2575" width="3.7109375" style="28" customWidth="1"/>
    <col min="2576" max="2576" width="35.5703125" style="28" customWidth="1"/>
    <col min="2577" max="2577" width="3.42578125" style="28" customWidth="1"/>
    <col min="2578" max="2578" width="19.7109375" style="28" customWidth="1"/>
    <col min="2579" max="2579" width="3.7109375" style="28" customWidth="1"/>
    <col min="2580" max="2580" width="3.140625" style="28" customWidth="1"/>
    <col min="2581" max="2581" width="35.140625" style="28" customWidth="1"/>
    <col min="2582" max="2582" width="4" style="28" customWidth="1"/>
    <col min="2583" max="2583" width="18.28515625" style="28" customWidth="1"/>
    <col min="2584" max="2584" width="4.28515625" style="28" customWidth="1"/>
    <col min="2585" max="2813" width="11.42578125" style="28"/>
    <col min="2814" max="2814" width="23.5703125" style="28" customWidth="1"/>
    <col min="2815" max="2815" width="2.28515625" style="28" customWidth="1"/>
    <col min="2816" max="2816" width="1.7109375" style="28" customWidth="1"/>
    <col min="2817" max="2817" width="4" style="28" customWidth="1"/>
    <col min="2818" max="2818" width="3.140625" style="28" customWidth="1"/>
    <col min="2819" max="2819" width="16.5703125" style="28" customWidth="1"/>
    <col min="2820" max="2820" width="3.28515625" style="28" customWidth="1"/>
    <col min="2821" max="2821" width="3.140625" style="28" customWidth="1"/>
    <col min="2822" max="2822" width="35.5703125" style="28" customWidth="1"/>
    <col min="2823" max="2823" width="3.42578125" style="28" customWidth="1"/>
    <col min="2824" max="2824" width="15" style="28" customWidth="1"/>
    <col min="2825" max="2825" width="3.42578125" style="28" customWidth="1"/>
    <col min="2826" max="2826" width="3.140625" style="28" customWidth="1"/>
    <col min="2827" max="2827" width="35.5703125" style="28" customWidth="1"/>
    <col min="2828" max="2828" width="3.42578125" style="28" customWidth="1"/>
    <col min="2829" max="2829" width="15" style="28" customWidth="1"/>
    <col min="2830" max="2830" width="4" style="28" bestFit="1" customWidth="1"/>
    <col min="2831" max="2831" width="3.7109375" style="28" customWidth="1"/>
    <col min="2832" max="2832" width="35.5703125" style="28" customWidth="1"/>
    <col min="2833" max="2833" width="3.42578125" style="28" customWidth="1"/>
    <col min="2834" max="2834" width="19.7109375" style="28" customWidth="1"/>
    <col min="2835" max="2835" width="3.7109375" style="28" customWidth="1"/>
    <col min="2836" max="2836" width="3.140625" style="28" customWidth="1"/>
    <col min="2837" max="2837" width="35.140625" style="28" customWidth="1"/>
    <col min="2838" max="2838" width="4" style="28" customWidth="1"/>
    <col min="2839" max="2839" width="18.28515625" style="28" customWidth="1"/>
    <col min="2840" max="2840" width="4.28515625" style="28" customWidth="1"/>
    <col min="2841" max="3069" width="11.42578125" style="28"/>
    <col min="3070" max="3070" width="23.5703125" style="28" customWidth="1"/>
    <col min="3071" max="3071" width="2.28515625" style="28" customWidth="1"/>
    <col min="3072" max="3072" width="1.7109375" style="28" customWidth="1"/>
    <col min="3073" max="3073" width="4" style="28" customWidth="1"/>
    <col min="3074" max="3074" width="3.140625" style="28" customWidth="1"/>
    <col min="3075" max="3075" width="16.5703125" style="28" customWidth="1"/>
    <col min="3076" max="3076" width="3.28515625" style="28" customWidth="1"/>
    <col min="3077" max="3077" width="3.140625" style="28" customWidth="1"/>
    <col min="3078" max="3078" width="35.5703125" style="28" customWidth="1"/>
    <col min="3079" max="3079" width="3.42578125" style="28" customWidth="1"/>
    <col min="3080" max="3080" width="15" style="28" customWidth="1"/>
    <col min="3081" max="3081" width="3.42578125" style="28" customWidth="1"/>
    <col min="3082" max="3082" width="3.140625" style="28" customWidth="1"/>
    <col min="3083" max="3083" width="35.5703125" style="28" customWidth="1"/>
    <col min="3084" max="3084" width="3.42578125" style="28" customWidth="1"/>
    <col min="3085" max="3085" width="15" style="28" customWidth="1"/>
    <col min="3086" max="3086" width="4" style="28" bestFit="1" customWidth="1"/>
    <col min="3087" max="3087" width="3.7109375" style="28" customWidth="1"/>
    <col min="3088" max="3088" width="35.5703125" style="28" customWidth="1"/>
    <col min="3089" max="3089" width="3.42578125" style="28" customWidth="1"/>
    <col min="3090" max="3090" width="19.7109375" style="28" customWidth="1"/>
    <col min="3091" max="3091" width="3.7109375" style="28" customWidth="1"/>
    <col min="3092" max="3092" width="3.140625" style="28" customWidth="1"/>
    <col min="3093" max="3093" width="35.140625" style="28" customWidth="1"/>
    <col min="3094" max="3094" width="4" style="28" customWidth="1"/>
    <col min="3095" max="3095" width="18.28515625" style="28" customWidth="1"/>
    <col min="3096" max="3096" width="4.28515625" style="28" customWidth="1"/>
    <col min="3097" max="3325" width="11.42578125" style="28"/>
    <col min="3326" max="3326" width="23.5703125" style="28" customWidth="1"/>
    <col min="3327" max="3327" width="2.28515625" style="28" customWidth="1"/>
    <col min="3328" max="3328" width="1.7109375" style="28" customWidth="1"/>
    <col min="3329" max="3329" width="4" style="28" customWidth="1"/>
    <col min="3330" max="3330" width="3.140625" style="28" customWidth="1"/>
    <col min="3331" max="3331" width="16.5703125" style="28" customWidth="1"/>
    <col min="3332" max="3332" width="3.28515625" style="28" customWidth="1"/>
    <col min="3333" max="3333" width="3.140625" style="28" customWidth="1"/>
    <col min="3334" max="3334" width="35.5703125" style="28" customWidth="1"/>
    <col min="3335" max="3335" width="3.42578125" style="28" customWidth="1"/>
    <col min="3336" max="3336" width="15" style="28" customWidth="1"/>
    <col min="3337" max="3337" width="3.42578125" style="28" customWidth="1"/>
    <col min="3338" max="3338" width="3.140625" style="28" customWidth="1"/>
    <col min="3339" max="3339" width="35.5703125" style="28" customWidth="1"/>
    <col min="3340" max="3340" width="3.42578125" style="28" customWidth="1"/>
    <col min="3341" max="3341" width="15" style="28" customWidth="1"/>
    <col min="3342" max="3342" width="4" style="28" bestFit="1" customWidth="1"/>
    <col min="3343" max="3343" width="3.7109375" style="28" customWidth="1"/>
    <col min="3344" max="3344" width="35.5703125" style="28" customWidth="1"/>
    <col min="3345" max="3345" width="3.42578125" style="28" customWidth="1"/>
    <col min="3346" max="3346" width="19.7109375" style="28" customWidth="1"/>
    <col min="3347" max="3347" width="3.7109375" style="28" customWidth="1"/>
    <col min="3348" max="3348" width="3.140625" style="28" customWidth="1"/>
    <col min="3349" max="3349" width="35.140625" style="28" customWidth="1"/>
    <col min="3350" max="3350" width="4" style="28" customWidth="1"/>
    <col min="3351" max="3351" width="18.28515625" style="28" customWidth="1"/>
    <col min="3352" max="3352" width="4.28515625" style="28" customWidth="1"/>
    <col min="3353" max="3581" width="11.42578125" style="28"/>
    <col min="3582" max="3582" width="23.5703125" style="28" customWidth="1"/>
    <col min="3583" max="3583" width="2.28515625" style="28" customWidth="1"/>
    <col min="3584" max="3584" width="1.7109375" style="28" customWidth="1"/>
    <col min="3585" max="3585" width="4" style="28" customWidth="1"/>
    <col min="3586" max="3586" width="3.140625" style="28" customWidth="1"/>
    <col min="3587" max="3587" width="16.5703125" style="28" customWidth="1"/>
    <col min="3588" max="3588" width="3.28515625" style="28" customWidth="1"/>
    <col min="3589" max="3589" width="3.140625" style="28" customWidth="1"/>
    <col min="3590" max="3590" width="35.5703125" style="28" customWidth="1"/>
    <col min="3591" max="3591" width="3.42578125" style="28" customWidth="1"/>
    <col min="3592" max="3592" width="15" style="28" customWidth="1"/>
    <col min="3593" max="3593" width="3.42578125" style="28" customWidth="1"/>
    <col min="3594" max="3594" width="3.140625" style="28" customWidth="1"/>
    <col min="3595" max="3595" width="35.5703125" style="28" customWidth="1"/>
    <col min="3596" max="3596" width="3.42578125" style="28" customWidth="1"/>
    <col min="3597" max="3597" width="15" style="28" customWidth="1"/>
    <col min="3598" max="3598" width="4" style="28" bestFit="1" customWidth="1"/>
    <col min="3599" max="3599" width="3.7109375" style="28" customWidth="1"/>
    <col min="3600" max="3600" width="35.5703125" style="28" customWidth="1"/>
    <col min="3601" max="3601" width="3.42578125" style="28" customWidth="1"/>
    <col min="3602" max="3602" width="19.7109375" style="28" customWidth="1"/>
    <col min="3603" max="3603" width="3.7109375" style="28" customWidth="1"/>
    <col min="3604" max="3604" width="3.140625" style="28" customWidth="1"/>
    <col min="3605" max="3605" width="35.140625" style="28" customWidth="1"/>
    <col min="3606" max="3606" width="4" style="28" customWidth="1"/>
    <col min="3607" max="3607" width="18.28515625" style="28" customWidth="1"/>
    <col min="3608" max="3608" width="4.28515625" style="28" customWidth="1"/>
    <col min="3609" max="3837" width="11.42578125" style="28"/>
    <col min="3838" max="3838" width="23.5703125" style="28" customWidth="1"/>
    <col min="3839" max="3839" width="2.28515625" style="28" customWidth="1"/>
    <col min="3840" max="3840" width="1.7109375" style="28" customWidth="1"/>
    <col min="3841" max="3841" width="4" style="28" customWidth="1"/>
    <col min="3842" max="3842" width="3.140625" style="28" customWidth="1"/>
    <col min="3843" max="3843" width="16.5703125" style="28" customWidth="1"/>
    <col min="3844" max="3844" width="3.28515625" style="28" customWidth="1"/>
    <col min="3845" max="3845" width="3.140625" style="28" customWidth="1"/>
    <col min="3846" max="3846" width="35.5703125" style="28" customWidth="1"/>
    <col min="3847" max="3847" width="3.42578125" style="28" customWidth="1"/>
    <col min="3848" max="3848" width="15" style="28" customWidth="1"/>
    <col min="3849" max="3849" width="3.42578125" style="28" customWidth="1"/>
    <col min="3850" max="3850" width="3.140625" style="28" customWidth="1"/>
    <col min="3851" max="3851" width="35.5703125" style="28" customWidth="1"/>
    <col min="3852" max="3852" width="3.42578125" style="28" customWidth="1"/>
    <col min="3853" max="3853" width="15" style="28" customWidth="1"/>
    <col min="3854" max="3854" width="4" style="28" bestFit="1" customWidth="1"/>
    <col min="3855" max="3855" width="3.7109375" style="28" customWidth="1"/>
    <col min="3856" max="3856" width="35.5703125" style="28" customWidth="1"/>
    <col min="3857" max="3857" width="3.42578125" style="28" customWidth="1"/>
    <col min="3858" max="3858" width="19.7109375" style="28" customWidth="1"/>
    <col min="3859" max="3859" width="3.7109375" style="28" customWidth="1"/>
    <col min="3860" max="3860" width="3.140625" style="28" customWidth="1"/>
    <col min="3861" max="3861" width="35.140625" style="28" customWidth="1"/>
    <col min="3862" max="3862" width="4" style="28" customWidth="1"/>
    <col min="3863" max="3863" width="18.28515625" style="28" customWidth="1"/>
    <col min="3864" max="3864" width="4.28515625" style="28" customWidth="1"/>
    <col min="3865" max="4093" width="11.42578125" style="28"/>
    <col min="4094" max="4094" width="23.5703125" style="28" customWidth="1"/>
    <col min="4095" max="4095" width="2.28515625" style="28" customWidth="1"/>
    <col min="4096" max="4096" width="1.7109375" style="28" customWidth="1"/>
    <col min="4097" max="4097" width="4" style="28" customWidth="1"/>
    <col min="4098" max="4098" width="3.140625" style="28" customWidth="1"/>
    <col min="4099" max="4099" width="16.5703125" style="28" customWidth="1"/>
    <col min="4100" max="4100" width="3.28515625" style="28" customWidth="1"/>
    <col min="4101" max="4101" width="3.140625" style="28" customWidth="1"/>
    <col min="4102" max="4102" width="35.5703125" style="28" customWidth="1"/>
    <col min="4103" max="4103" width="3.42578125" style="28" customWidth="1"/>
    <col min="4104" max="4104" width="15" style="28" customWidth="1"/>
    <col min="4105" max="4105" width="3.42578125" style="28" customWidth="1"/>
    <col min="4106" max="4106" width="3.140625" style="28" customWidth="1"/>
    <col min="4107" max="4107" width="35.5703125" style="28" customWidth="1"/>
    <col min="4108" max="4108" width="3.42578125" style="28" customWidth="1"/>
    <col min="4109" max="4109" width="15" style="28" customWidth="1"/>
    <col min="4110" max="4110" width="4" style="28" bestFit="1" customWidth="1"/>
    <col min="4111" max="4111" width="3.7109375" style="28" customWidth="1"/>
    <col min="4112" max="4112" width="35.5703125" style="28" customWidth="1"/>
    <col min="4113" max="4113" width="3.42578125" style="28" customWidth="1"/>
    <col min="4114" max="4114" width="19.7109375" style="28" customWidth="1"/>
    <col min="4115" max="4115" width="3.7109375" style="28" customWidth="1"/>
    <col min="4116" max="4116" width="3.140625" style="28" customWidth="1"/>
    <col min="4117" max="4117" width="35.140625" style="28" customWidth="1"/>
    <col min="4118" max="4118" width="4" style="28" customWidth="1"/>
    <col min="4119" max="4119" width="18.28515625" style="28" customWidth="1"/>
    <col min="4120" max="4120" width="4.28515625" style="28" customWidth="1"/>
    <col min="4121" max="4349" width="11.42578125" style="28"/>
    <col min="4350" max="4350" width="23.5703125" style="28" customWidth="1"/>
    <col min="4351" max="4351" width="2.28515625" style="28" customWidth="1"/>
    <col min="4352" max="4352" width="1.7109375" style="28" customWidth="1"/>
    <col min="4353" max="4353" width="4" style="28" customWidth="1"/>
    <col min="4354" max="4354" width="3.140625" style="28" customWidth="1"/>
    <col min="4355" max="4355" width="16.5703125" style="28" customWidth="1"/>
    <col min="4356" max="4356" width="3.28515625" style="28" customWidth="1"/>
    <col min="4357" max="4357" width="3.140625" style="28" customWidth="1"/>
    <col min="4358" max="4358" width="35.5703125" style="28" customWidth="1"/>
    <col min="4359" max="4359" width="3.42578125" style="28" customWidth="1"/>
    <col min="4360" max="4360" width="15" style="28" customWidth="1"/>
    <col min="4361" max="4361" width="3.42578125" style="28" customWidth="1"/>
    <col min="4362" max="4362" width="3.140625" style="28" customWidth="1"/>
    <col min="4363" max="4363" width="35.5703125" style="28" customWidth="1"/>
    <col min="4364" max="4364" width="3.42578125" style="28" customWidth="1"/>
    <col min="4365" max="4365" width="15" style="28" customWidth="1"/>
    <col min="4366" max="4366" width="4" style="28" bestFit="1" customWidth="1"/>
    <col min="4367" max="4367" width="3.7109375" style="28" customWidth="1"/>
    <col min="4368" max="4368" width="35.5703125" style="28" customWidth="1"/>
    <col min="4369" max="4369" width="3.42578125" style="28" customWidth="1"/>
    <col min="4370" max="4370" width="19.7109375" style="28" customWidth="1"/>
    <col min="4371" max="4371" width="3.7109375" style="28" customWidth="1"/>
    <col min="4372" max="4372" width="3.140625" style="28" customWidth="1"/>
    <col min="4373" max="4373" width="35.140625" style="28" customWidth="1"/>
    <col min="4374" max="4374" width="4" style="28" customWidth="1"/>
    <col min="4375" max="4375" width="18.28515625" style="28" customWidth="1"/>
    <col min="4376" max="4376" width="4.28515625" style="28" customWidth="1"/>
    <col min="4377" max="4605" width="11.42578125" style="28"/>
    <col min="4606" max="4606" width="23.5703125" style="28" customWidth="1"/>
    <col min="4607" max="4607" width="2.28515625" style="28" customWidth="1"/>
    <col min="4608" max="4608" width="1.7109375" style="28" customWidth="1"/>
    <col min="4609" max="4609" width="4" style="28" customWidth="1"/>
    <col min="4610" max="4610" width="3.140625" style="28" customWidth="1"/>
    <col min="4611" max="4611" width="16.5703125" style="28" customWidth="1"/>
    <col min="4612" max="4612" width="3.28515625" style="28" customWidth="1"/>
    <col min="4613" max="4613" width="3.140625" style="28" customWidth="1"/>
    <col min="4614" max="4614" width="35.5703125" style="28" customWidth="1"/>
    <col min="4615" max="4615" width="3.42578125" style="28" customWidth="1"/>
    <col min="4616" max="4616" width="15" style="28" customWidth="1"/>
    <col min="4617" max="4617" width="3.42578125" style="28" customWidth="1"/>
    <col min="4618" max="4618" width="3.140625" style="28" customWidth="1"/>
    <col min="4619" max="4619" width="35.5703125" style="28" customWidth="1"/>
    <col min="4620" max="4620" width="3.42578125" style="28" customWidth="1"/>
    <col min="4621" max="4621" width="15" style="28" customWidth="1"/>
    <col min="4622" max="4622" width="4" style="28" bestFit="1" customWidth="1"/>
    <col min="4623" max="4623" width="3.7109375" style="28" customWidth="1"/>
    <col min="4624" max="4624" width="35.5703125" style="28" customWidth="1"/>
    <col min="4625" max="4625" width="3.42578125" style="28" customWidth="1"/>
    <col min="4626" max="4626" width="19.7109375" style="28" customWidth="1"/>
    <col min="4627" max="4627" width="3.7109375" style="28" customWidth="1"/>
    <col min="4628" max="4628" width="3.140625" style="28" customWidth="1"/>
    <col min="4629" max="4629" width="35.140625" style="28" customWidth="1"/>
    <col min="4630" max="4630" width="4" style="28" customWidth="1"/>
    <col min="4631" max="4631" width="18.28515625" style="28" customWidth="1"/>
    <col min="4632" max="4632" width="4.28515625" style="28" customWidth="1"/>
    <col min="4633" max="4861" width="11.42578125" style="28"/>
    <col min="4862" max="4862" width="23.5703125" style="28" customWidth="1"/>
    <col min="4863" max="4863" width="2.28515625" style="28" customWidth="1"/>
    <col min="4864" max="4864" width="1.7109375" style="28" customWidth="1"/>
    <col min="4865" max="4865" width="4" style="28" customWidth="1"/>
    <col min="4866" max="4866" width="3.140625" style="28" customWidth="1"/>
    <col min="4867" max="4867" width="16.5703125" style="28" customWidth="1"/>
    <col min="4868" max="4868" width="3.28515625" style="28" customWidth="1"/>
    <col min="4869" max="4869" width="3.140625" style="28" customWidth="1"/>
    <col min="4870" max="4870" width="35.5703125" style="28" customWidth="1"/>
    <col min="4871" max="4871" width="3.42578125" style="28" customWidth="1"/>
    <col min="4872" max="4872" width="15" style="28" customWidth="1"/>
    <col min="4873" max="4873" width="3.42578125" style="28" customWidth="1"/>
    <col min="4874" max="4874" width="3.140625" style="28" customWidth="1"/>
    <col min="4875" max="4875" width="35.5703125" style="28" customWidth="1"/>
    <col min="4876" max="4876" width="3.42578125" style="28" customWidth="1"/>
    <col min="4877" max="4877" width="15" style="28" customWidth="1"/>
    <col min="4878" max="4878" width="4" style="28" bestFit="1" customWidth="1"/>
    <col min="4879" max="4879" width="3.7109375" style="28" customWidth="1"/>
    <col min="4880" max="4880" width="35.5703125" style="28" customWidth="1"/>
    <col min="4881" max="4881" width="3.42578125" style="28" customWidth="1"/>
    <col min="4882" max="4882" width="19.7109375" style="28" customWidth="1"/>
    <col min="4883" max="4883" width="3.7109375" style="28" customWidth="1"/>
    <col min="4884" max="4884" width="3.140625" style="28" customWidth="1"/>
    <col min="4885" max="4885" width="35.140625" style="28" customWidth="1"/>
    <col min="4886" max="4886" width="4" style="28" customWidth="1"/>
    <col min="4887" max="4887" width="18.28515625" style="28" customWidth="1"/>
    <col min="4888" max="4888" width="4.28515625" style="28" customWidth="1"/>
    <col min="4889" max="5117" width="11.42578125" style="28"/>
    <col min="5118" max="5118" width="23.5703125" style="28" customWidth="1"/>
    <col min="5119" max="5119" width="2.28515625" style="28" customWidth="1"/>
    <col min="5120" max="5120" width="1.7109375" style="28" customWidth="1"/>
    <col min="5121" max="5121" width="4" style="28" customWidth="1"/>
    <col min="5122" max="5122" width="3.140625" style="28" customWidth="1"/>
    <col min="5123" max="5123" width="16.5703125" style="28" customWidth="1"/>
    <col min="5124" max="5124" width="3.28515625" style="28" customWidth="1"/>
    <col min="5125" max="5125" width="3.140625" style="28" customWidth="1"/>
    <col min="5126" max="5126" width="35.5703125" style="28" customWidth="1"/>
    <col min="5127" max="5127" width="3.42578125" style="28" customWidth="1"/>
    <col min="5128" max="5128" width="15" style="28" customWidth="1"/>
    <col min="5129" max="5129" width="3.42578125" style="28" customWidth="1"/>
    <col min="5130" max="5130" width="3.140625" style="28" customWidth="1"/>
    <col min="5131" max="5131" width="35.5703125" style="28" customWidth="1"/>
    <col min="5132" max="5132" width="3.42578125" style="28" customWidth="1"/>
    <col min="5133" max="5133" width="15" style="28" customWidth="1"/>
    <col min="5134" max="5134" width="4" style="28" bestFit="1" customWidth="1"/>
    <col min="5135" max="5135" width="3.7109375" style="28" customWidth="1"/>
    <col min="5136" max="5136" width="35.5703125" style="28" customWidth="1"/>
    <col min="5137" max="5137" width="3.42578125" style="28" customWidth="1"/>
    <col min="5138" max="5138" width="19.7109375" style="28" customWidth="1"/>
    <col min="5139" max="5139" width="3.7109375" style="28" customWidth="1"/>
    <col min="5140" max="5140" width="3.140625" style="28" customWidth="1"/>
    <col min="5141" max="5141" width="35.140625" style="28" customWidth="1"/>
    <col min="5142" max="5142" width="4" style="28" customWidth="1"/>
    <col min="5143" max="5143" width="18.28515625" style="28" customWidth="1"/>
    <col min="5144" max="5144" width="4.28515625" style="28" customWidth="1"/>
    <col min="5145" max="5373" width="11.42578125" style="28"/>
    <col min="5374" max="5374" width="23.5703125" style="28" customWidth="1"/>
    <col min="5375" max="5375" width="2.28515625" style="28" customWidth="1"/>
    <col min="5376" max="5376" width="1.7109375" style="28" customWidth="1"/>
    <col min="5377" max="5377" width="4" style="28" customWidth="1"/>
    <col min="5378" max="5378" width="3.140625" style="28" customWidth="1"/>
    <col min="5379" max="5379" width="16.5703125" style="28" customWidth="1"/>
    <col min="5380" max="5380" width="3.28515625" style="28" customWidth="1"/>
    <col min="5381" max="5381" width="3.140625" style="28" customWidth="1"/>
    <col min="5382" max="5382" width="35.5703125" style="28" customWidth="1"/>
    <col min="5383" max="5383" width="3.42578125" style="28" customWidth="1"/>
    <col min="5384" max="5384" width="15" style="28" customWidth="1"/>
    <col min="5385" max="5385" width="3.42578125" style="28" customWidth="1"/>
    <col min="5386" max="5386" width="3.140625" style="28" customWidth="1"/>
    <col min="5387" max="5387" width="35.5703125" style="28" customWidth="1"/>
    <col min="5388" max="5388" width="3.42578125" style="28" customWidth="1"/>
    <col min="5389" max="5389" width="15" style="28" customWidth="1"/>
    <col min="5390" max="5390" width="4" style="28" bestFit="1" customWidth="1"/>
    <col min="5391" max="5391" width="3.7109375" style="28" customWidth="1"/>
    <col min="5392" max="5392" width="35.5703125" style="28" customWidth="1"/>
    <col min="5393" max="5393" width="3.42578125" style="28" customWidth="1"/>
    <col min="5394" max="5394" width="19.7109375" style="28" customWidth="1"/>
    <col min="5395" max="5395" width="3.7109375" style="28" customWidth="1"/>
    <col min="5396" max="5396" width="3.140625" style="28" customWidth="1"/>
    <col min="5397" max="5397" width="35.140625" style="28" customWidth="1"/>
    <col min="5398" max="5398" width="4" style="28" customWidth="1"/>
    <col min="5399" max="5399" width="18.28515625" style="28" customWidth="1"/>
    <col min="5400" max="5400" width="4.28515625" style="28" customWidth="1"/>
    <col min="5401" max="5629" width="11.42578125" style="28"/>
    <col min="5630" max="5630" width="23.5703125" style="28" customWidth="1"/>
    <col min="5631" max="5631" width="2.28515625" style="28" customWidth="1"/>
    <col min="5632" max="5632" width="1.7109375" style="28" customWidth="1"/>
    <col min="5633" max="5633" width="4" style="28" customWidth="1"/>
    <col min="5634" max="5634" width="3.140625" style="28" customWidth="1"/>
    <col min="5635" max="5635" width="16.5703125" style="28" customWidth="1"/>
    <col min="5636" max="5636" width="3.28515625" style="28" customWidth="1"/>
    <col min="5637" max="5637" width="3.140625" style="28" customWidth="1"/>
    <col min="5638" max="5638" width="35.5703125" style="28" customWidth="1"/>
    <col min="5639" max="5639" width="3.42578125" style="28" customWidth="1"/>
    <col min="5640" max="5640" width="15" style="28" customWidth="1"/>
    <col min="5641" max="5641" width="3.42578125" style="28" customWidth="1"/>
    <col min="5642" max="5642" width="3.140625" style="28" customWidth="1"/>
    <col min="5643" max="5643" width="35.5703125" style="28" customWidth="1"/>
    <col min="5644" max="5644" width="3.42578125" style="28" customWidth="1"/>
    <col min="5645" max="5645" width="15" style="28" customWidth="1"/>
    <col min="5646" max="5646" width="4" style="28" bestFit="1" customWidth="1"/>
    <col min="5647" max="5647" width="3.7109375" style="28" customWidth="1"/>
    <col min="5648" max="5648" width="35.5703125" style="28" customWidth="1"/>
    <col min="5649" max="5649" width="3.42578125" style="28" customWidth="1"/>
    <col min="5650" max="5650" width="19.7109375" style="28" customWidth="1"/>
    <col min="5651" max="5651" width="3.7109375" style="28" customWidth="1"/>
    <col min="5652" max="5652" width="3.140625" style="28" customWidth="1"/>
    <col min="5653" max="5653" width="35.140625" style="28" customWidth="1"/>
    <col min="5654" max="5654" width="4" style="28" customWidth="1"/>
    <col min="5655" max="5655" width="18.28515625" style="28" customWidth="1"/>
    <col min="5656" max="5656" width="4.28515625" style="28" customWidth="1"/>
    <col min="5657" max="5885" width="11.42578125" style="28"/>
    <col min="5886" max="5886" width="23.5703125" style="28" customWidth="1"/>
    <col min="5887" max="5887" width="2.28515625" style="28" customWidth="1"/>
    <col min="5888" max="5888" width="1.7109375" style="28" customWidth="1"/>
    <col min="5889" max="5889" width="4" style="28" customWidth="1"/>
    <col min="5890" max="5890" width="3.140625" style="28" customWidth="1"/>
    <col min="5891" max="5891" width="16.5703125" style="28" customWidth="1"/>
    <col min="5892" max="5892" width="3.28515625" style="28" customWidth="1"/>
    <col min="5893" max="5893" width="3.140625" style="28" customWidth="1"/>
    <col min="5894" max="5894" width="35.5703125" style="28" customWidth="1"/>
    <col min="5895" max="5895" width="3.42578125" style="28" customWidth="1"/>
    <col min="5896" max="5896" width="15" style="28" customWidth="1"/>
    <col min="5897" max="5897" width="3.42578125" style="28" customWidth="1"/>
    <col min="5898" max="5898" width="3.140625" style="28" customWidth="1"/>
    <col min="5899" max="5899" width="35.5703125" style="28" customWidth="1"/>
    <col min="5900" max="5900" width="3.42578125" style="28" customWidth="1"/>
    <col min="5901" max="5901" width="15" style="28" customWidth="1"/>
    <col min="5902" max="5902" width="4" style="28" bestFit="1" customWidth="1"/>
    <col min="5903" max="5903" width="3.7109375" style="28" customWidth="1"/>
    <col min="5904" max="5904" width="35.5703125" style="28" customWidth="1"/>
    <col min="5905" max="5905" width="3.42578125" style="28" customWidth="1"/>
    <col min="5906" max="5906" width="19.7109375" style="28" customWidth="1"/>
    <col min="5907" max="5907" width="3.7109375" style="28" customWidth="1"/>
    <col min="5908" max="5908" width="3.140625" style="28" customWidth="1"/>
    <col min="5909" max="5909" width="35.140625" style="28" customWidth="1"/>
    <col min="5910" max="5910" width="4" style="28" customWidth="1"/>
    <col min="5911" max="5911" width="18.28515625" style="28" customWidth="1"/>
    <col min="5912" max="5912" width="4.28515625" style="28" customWidth="1"/>
    <col min="5913" max="6141" width="11.42578125" style="28"/>
    <col min="6142" max="6142" width="23.5703125" style="28" customWidth="1"/>
    <col min="6143" max="6143" width="2.28515625" style="28" customWidth="1"/>
    <col min="6144" max="6144" width="1.7109375" style="28" customWidth="1"/>
    <col min="6145" max="6145" width="4" style="28" customWidth="1"/>
    <col min="6146" max="6146" width="3.140625" style="28" customWidth="1"/>
    <col min="6147" max="6147" width="16.5703125" style="28" customWidth="1"/>
    <col min="6148" max="6148" width="3.28515625" style="28" customWidth="1"/>
    <col min="6149" max="6149" width="3.140625" style="28" customWidth="1"/>
    <col min="6150" max="6150" width="35.5703125" style="28" customWidth="1"/>
    <col min="6151" max="6151" width="3.42578125" style="28" customWidth="1"/>
    <col min="6152" max="6152" width="15" style="28" customWidth="1"/>
    <col min="6153" max="6153" width="3.42578125" style="28" customWidth="1"/>
    <col min="6154" max="6154" width="3.140625" style="28" customWidth="1"/>
    <col min="6155" max="6155" width="35.5703125" style="28" customWidth="1"/>
    <col min="6156" max="6156" width="3.42578125" style="28" customWidth="1"/>
    <col min="6157" max="6157" width="15" style="28" customWidth="1"/>
    <col min="6158" max="6158" width="4" style="28" bestFit="1" customWidth="1"/>
    <col min="6159" max="6159" width="3.7109375" style="28" customWidth="1"/>
    <col min="6160" max="6160" width="35.5703125" style="28" customWidth="1"/>
    <col min="6161" max="6161" width="3.42578125" style="28" customWidth="1"/>
    <col min="6162" max="6162" width="19.7109375" style="28" customWidth="1"/>
    <col min="6163" max="6163" width="3.7109375" style="28" customWidth="1"/>
    <col min="6164" max="6164" width="3.140625" style="28" customWidth="1"/>
    <col min="6165" max="6165" width="35.140625" style="28" customWidth="1"/>
    <col min="6166" max="6166" width="4" style="28" customWidth="1"/>
    <col min="6167" max="6167" width="18.28515625" style="28" customWidth="1"/>
    <col min="6168" max="6168" width="4.28515625" style="28" customWidth="1"/>
    <col min="6169" max="6397" width="11.42578125" style="28"/>
    <col min="6398" max="6398" width="23.5703125" style="28" customWidth="1"/>
    <col min="6399" max="6399" width="2.28515625" style="28" customWidth="1"/>
    <col min="6400" max="6400" width="1.7109375" style="28" customWidth="1"/>
    <col min="6401" max="6401" width="4" style="28" customWidth="1"/>
    <col min="6402" max="6402" width="3.140625" style="28" customWidth="1"/>
    <col min="6403" max="6403" width="16.5703125" style="28" customWidth="1"/>
    <col min="6404" max="6404" width="3.28515625" style="28" customWidth="1"/>
    <col min="6405" max="6405" width="3.140625" style="28" customWidth="1"/>
    <col min="6406" max="6406" width="35.5703125" style="28" customWidth="1"/>
    <col min="6407" max="6407" width="3.42578125" style="28" customWidth="1"/>
    <col min="6408" max="6408" width="15" style="28" customWidth="1"/>
    <col min="6409" max="6409" width="3.42578125" style="28" customWidth="1"/>
    <col min="6410" max="6410" width="3.140625" style="28" customWidth="1"/>
    <col min="6411" max="6411" width="35.5703125" style="28" customWidth="1"/>
    <col min="6412" max="6412" width="3.42578125" style="28" customWidth="1"/>
    <col min="6413" max="6413" width="15" style="28" customWidth="1"/>
    <col min="6414" max="6414" width="4" style="28" bestFit="1" customWidth="1"/>
    <col min="6415" max="6415" width="3.7109375" style="28" customWidth="1"/>
    <col min="6416" max="6416" width="35.5703125" style="28" customWidth="1"/>
    <col min="6417" max="6417" width="3.42578125" style="28" customWidth="1"/>
    <col min="6418" max="6418" width="19.7109375" style="28" customWidth="1"/>
    <col min="6419" max="6419" width="3.7109375" style="28" customWidth="1"/>
    <col min="6420" max="6420" width="3.140625" style="28" customWidth="1"/>
    <col min="6421" max="6421" width="35.140625" style="28" customWidth="1"/>
    <col min="6422" max="6422" width="4" style="28" customWidth="1"/>
    <col min="6423" max="6423" width="18.28515625" style="28" customWidth="1"/>
    <col min="6424" max="6424" width="4.28515625" style="28" customWidth="1"/>
    <col min="6425" max="6653" width="11.42578125" style="28"/>
    <col min="6654" max="6654" width="23.5703125" style="28" customWidth="1"/>
    <col min="6655" max="6655" width="2.28515625" style="28" customWidth="1"/>
    <col min="6656" max="6656" width="1.7109375" style="28" customWidth="1"/>
    <col min="6657" max="6657" width="4" style="28" customWidth="1"/>
    <col min="6658" max="6658" width="3.140625" style="28" customWidth="1"/>
    <col min="6659" max="6659" width="16.5703125" style="28" customWidth="1"/>
    <col min="6660" max="6660" width="3.28515625" style="28" customWidth="1"/>
    <col min="6661" max="6661" width="3.140625" style="28" customWidth="1"/>
    <col min="6662" max="6662" width="35.5703125" style="28" customWidth="1"/>
    <col min="6663" max="6663" width="3.42578125" style="28" customWidth="1"/>
    <col min="6664" max="6664" width="15" style="28" customWidth="1"/>
    <col min="6665" max="6665" width="3.42578125" style="28" customWidth="1"/>
    <col min="6666" max="6666" width="3.140625" style="28" customWidth="1"/>
    <col min="6667" max="6667" width="35.5703125" style="28" customWidth="1"/>
    <col min="6668" max="6668" width="3.42578125" style="28" customWidth="1"/>
    <col min="6669" max="6669" width="15" style="28" customWidth="1"/>
    <col min="6670" max="6670" width="4" style="28" bestFit="1" customWidth="1"/>
    <col min="6671" max="6671" width="3.7109375" style="28" customWidth="1"/>
    <col min="6672" max="6672" width="35.5703125" style="28" customWidth="1"/>
    <col min="6673" max="6673" width="3.42578125" style="28" customWidth="1"/>
    <col min="6674" max="6674" width="19.7109375" style="28" customWidth="1"/>
    <col min="6675" max="6675" width="3.7109375" style="28" customWidth="1"/>
    <col min="6676" max="6676" width="3.140625" style="28" customWidth="1"/>
    <col min="6677" max="6677" width="35.140625" style="28" customWidth="1"/>
    <col min="6678" max="6678" width="4" style="28" customWidth="1"/>
    <col min="6679" max="6679" width="18.28515625" style="28" customWidth="1"/>
    <col min="6680" max="6680" width="4.28515625" style="28" customWidth="1"/>
    <col min="6681" max="6909" width="11.42578125" style="28"/>
    <col min="6910" max="6910" width="23.5703125" style="28" customWidth="1"/>
    <col min="6911" max="6911" width="2.28515625" style="28" customWidth="1"/>
    <col min="6912" max="6912" width="1.7109375" style="28" customWidth="1"/>
    <col min="6913" max="6913" width="4" style="28" customWidth="1"/>
    <col min="6914" max="6914" width="3.140625" style="28" customWidth="1"/>
    <col min="6915" max="6915" width="16.5703125" style="28" customWidth="1"/>
    <col min="6916" max="6916" width="3.28515625" style="28" customWidth="1"/>
    <col min="6917" max="6917" width="3.140625" style="28" customWidth="1"/>
    <col min="6918" max="6918" width="35.5703125" style="28" customWidth="1"/>
    <col min="6919" max="6919" width="3.42578125" style="28" customWidth="1"/>
    <col min="6920" max="6920" width="15" style="28" customWidth="1"/>
    <col min="6921" max="6921" width="3.42578125" style="28" customWidth="1"/>
    <col min="6922" max="6922" width="3.140625" style="28" customWidth="1"/>
    <col min="6923" max="6923" width="35.5703125" style="28" customWidth="1"/>
    <col min="6924" max="6924" width="3.42578125" style="28" customWidth="1"/>
    <col min="6925" max="6925" width="15" style="28" customWidth="1"/>
    <col min="6926" max="6926" width="4" style="28" bestFit="1" customWidth="1"/>
    <col min="6927" max="6927" width="3.7109375" style="28" customWidth="1"/>
    <col min="6928" max="6928" width="35.5703125" style="28" customWidth="1"/>
    <col min="6929" max="6929" width="3.42578125" style="28" customWidth="1"/>
    <col min="6930" max="6930" width="19.7109375" style="28" customWidth="1"/>
    <col min="6931" max="6931" width="3.7109375" style="28" customWidth="1"/>
    <col min="6932" max="6932" width="3.140625" style="28" customWidth="1"/>
    <col min="6933" max="6933" width="35.140625" style="28" customWidth="1"/>
    <col min="6934" max="6934" width="4" style="28" customWidth="1"/>
    <col min="6935" max="6935" width="18.28515625" style="28" customWidth="1"/>
    <col min="6936" max="6936" width="4.28515625" style="28" customWidth="1"/>
    <col min="6937" max="7165" width="11.42578125" style="28"/>
    <col min="7166" max="7166" width="23.5703125" style="28" customWidth="1"/>
    <col min="7167" max="7167" width="2.28515625" style="28" customWidth="1"/>
    <col min="7168" max="7168" width="1.7109375" style="28" customWidth="1"/>
    <col min="7169" max="7169" width="4" style="28" customWidth="1"/>
    <col min="7170" max="7170" width="3.140625" style="28" customWidth="1"/>
    <col min="7171" max="7171" width="16.5703125" style="28" customWidth="1"/>
    <col min="7172" max="7172" width="3.28515625" style="28" customWidth="1"/>
    <col min="7173" max="7173" width="3.140625" style="28" customWidth="1"/>
    <col min="7174" max="7174" width="35.5703125" style="28" customWidth="1"/>
    <col min="7175" max="7175" width="3.42578125" style="28" customWidth="1"/>
    <col min="7176" max="7176" width="15" style="28" customWidth="1"/>
    <col min="7177" max="7177" width="3.42578125" style="28" customWidth="1"/>
    <col min="7178" max="7178" width="3.140625" style="28" customWidth="1"/>
    <col min="7179" max="7179" width="35.5703125" style="28" customWidth="1"/>
    <col min="7180" max="7180" width="3.42578125" style="28" customWidth="1"/>
    <col min="7181" max="7181" width="15" style="28" customWidth="1"/>
    <col min="7182" max="7182" width="4" style="28" bestFit="1" customWidth="1"/>
    <col min="7183" max="7183" width="3.7109375" style="28" customWidth="1"/>
    <col min="7184" max="7184" width="35.5703125" style="28" customWidth="1"/>
    <col min="7185" max="7185" width="3.42578125" style="28" customWidth="1"/>
    <col min="7186" max="7186" width="19.7109375" style="28" customWidth="1"/>
    <col min="7187" max="7187" width="3.7109375" style="28" customWidth="1"/>
    <col min="7188" max="7188" width="3.140625" style="28" customWidth="1"/>
    <col min="7189" max="7189" width="35.140625" style="28" customWidth="1"/>
    <col min="7190" max="7190" width="4" style="28" customWidth="1"/>
    <col min="7191" max="7191" width="18.28515625" style="28" customWidth="1"/>
    <col min="7192" max="7192" width="4.28515625" style="28" customWidth="1"/>
    <col min="7193" max="7421" width="11.42578125" style="28"/>
    <col min="7422" max="7422" width="23.5703125" style="28" customWidth="1"/>
    <col min="7423" max="7423" width="2.28515625" style="28" customWidth="1"/>
    <col min="7424" max="7424" width="1.7109375" style="28" customWidth="1"/>
    <col min="7425" max="7425" width="4" style="28" customWidth="1"/>
    <col min="7426" max="7426" width="3.140625" style="28" customWidth="1"/>
    <col min="7427" max="7427" width="16.5703125" style="28" customWidth="1"/>
    <col min="7428" max="7428" width="3.28515625" style="28" customWidth="1"/>
    <col min="7429" max="7429" width="3.140625" style="28" customWidth="1"/>
    <col min="7430" max="7430" width="35.5703125" style="28" customWidth="1"/>
    <col min="7431" max="7431" width="3.42578125" style="28" customWidth="1"/>
    <col min="7432" max="7432" width="15" style="28" customWidth="1"/>
    <col min="7433" max="7433" width="3.42578125" style="28" customWidth="1"/>
    <col min="7434" max="7434" width="3.140625" style="28" customWidth="1"/>
    <col min="7435" max="7435" width="35.5703125" style="28" customWidth="1"/>
    <col min="7436" max="7436" width="3.42578125" style="28" customWidth="1"/>
    <col min="7437" max="7437" width="15" style="28" customWidth="1"/>
    <col min="7438" max="7438" width="4" style="28" bestFit="1" customWidth="1"/>
    <col min="7439" max="7439" width="3.7109375" style="28" customWidth="1"/>
    <col min="7440" max="7440" width="35.5703125" style="28" customWidth="1"/>
    <col min="7441" max="7441" width="3.42578125" style="28" customWidth="1"/>
    <col min="7442" max="7442" width="19.7109375" style="28" customWidth="1"/>
    <col min="7443" max="7443" width="3.7109375" style="28" customWidth="1"/>
    <col min="7444" max="7444" width="3.140625" style="28" customWidth="1"/>
    <col min="7445" max="7445" width="35.140625" style="28" customWidth="1"/>
    <col min="7446" max="7446" width="4" style="28" customWidth="1"/>
    <col min="7447" max="7447" width="18.28515625" style="28" customWidth="1"/>
    <col min="7448" max="7448" width="4.28515625" style="28" customWidth="1"/>
    <col min="7449" max="7677" width="11.42578125" style="28"/>
    <col min="7678" max="7678" width="23.5703125" style="28" customWidth="1"/>
    <col min="7679" max="7679" width="2.28515625" style="28" customWidth="1"/>
    <col min="7680" max="7680" width="1.7109375" style="28" customWidth="1"/>
    <col min="7681" max="7681" width="4" style="28" customWidth="1"/>
    <col min="7682" max="7682" width="3.140625" style="28" customWidth="1"/>
    <col min="7683" max="7683" width="16.5703125" style="28" customWidth="1"/>
    <col min="7684" max="7684" width="3.28515625" style="28" customWidth="1"/>
    <col min="7685" max="7685" width="3.140625" style="28" customWidth="1"/>
    <col min="7686" max="7686" width="35.5703125" style="28" customWidth="1"/>
    <col min="7687" max="7687" width="3.42578125" style="28" customWidth="1"/>
    <col min="7688" max="7688" width="15" style="28" customWidth="1"/>
    <col min="7689" max="7689" width="3.42578125" style="28" customWidth="1"/>
    <col min="7690" max="7690" width="3.140625" style="28" customWidth="1"/>
    <col min="7691" max="7691" width="35.5703125" style="28" customWidth="1"/>
    <col min="7692" max="7692" width="3.42578125" style="28" customWidth="1"/>
    <col min="7693" max="7693" width="15" style="28" customWidth="1"/>
    <col min="7694" max="7694" width="4" style="28" bestFit="1" customWidth="1"/>
    <col min="7695" max="7695" width="3.7109375" style="28" customWidth="1"/>
    <col min="7696" max="7696" width="35.5703125" style="28" customWidth="1"/>
    <col min="7697" max="7697" width="3.42578125" style="28" customWidth="1"/>
    <col min="7698" max="7698" width="19.7109375" style="28" customWidth="1"/>
    <col min="7699" max="7699" width="3.7109375" style="28" customWidth="1"/>
    <col min="7700" max="7700" width="3.140625" style="28" customWidth="1"/>
    <col min="7701" max="7701" width="35.140625" style="28" customWidth="1"/>
    <col min="7702" max="7702" width="4" style="28" customWidth="1"/>
    <col min="7703" max="7703" width="18.28515625" style="28" customWidth="1"/>
    <col min="7704" max="7704" width="4.28515625" style="28" customWidth="1"/>
    <col min="7705" max="7933" width="11.42578125" style="28"/>
    <col min="7934" max="7934" width="23.5703125" style="28" customWidth="1"/>
    <col min="7935" max="7935" width="2.28515625" style="28" customWidth="1"/>
    <col min="7936" max="7936" width="1.7109375" style="28" customWidth="1"/>
    <col min="7937" max="7937" width="4" style="28" customWidth="1"/>
    <col min="7938" max="7938" width="3.140625" style="28" customWidth="1"/>
    <col min="7939" max="7939" width="16.5703125" style="28" customWidth="1"/>
    <col min="7940" max="7940" width="3.28515625" style="28" customWidth="1"/>
    <col min="7941" max="7941" width="3.140625" style="28" customWidth="1"/>
    <col min="7942" max="7942" width="35.5703125" style="28" customWidth="1"/>
    <col min="7943" max="7943" width="3.42578125" style="28" customWidth="1"/>
    <col min="7944" max="7944" width="15" style="28" customWidth="1"/>
    <col min="7945" max="7945" width="3.42578125" style="28" customWidth="1"/>
    <col min="7946" max="7946" width="3.140625" style="28" customWidth="1"/>
    <col min="7947" max="7947" width="35.5703125" style="28" customWidth="1"/>
    <col min="7948" max="7948" width="3.42578125" style="28" customWidth="1"/>
    <col min="7949" max="7949" width="15" style="28" customWidth="1"/>
    <col min="7950" max="7950" width="4" style="28" bestFit="1" customWidth="1"/>
    <col min="7951" max="7951" width="3.7109375" style="28" customWidth="1"/>
    <col min="7952" max="7952" width="35.5703125" style="28" customWidth="1"/>
    <col min="7953" max="7953" width="3.42578125" style="28" customWidth="1"/>
    <col min="7954" max="7954" width="19.7109375" style="28" customWidth="1"/>
    <col min="7955" max="7955" width="3.7109375" style="28" customWidth="1"/>
    <col min="7956" max="7956" width="3.140625" style="28" customWidth="1"/>
    <col min="7957" max="7957" width="35.140625" style="28" customWidth="1"/>
    <col min="7958" max="7958" width="4" style="28" customWidth="1"/>
    <col min="7959" max="7959" width="18.28515625" style="28" customWidth="1"/>
    <col min="7960" max="7960" width="4.28515625" style="28" customWidth="1"/>
    <col min="7961" max="8189" width="11.42578125" style="28"/>
    <col min="8190" max="8190" width="23.5703125" style="28" customWidth="1"/>
    <col min="8191" max="8191" width="2.28515625" style="28" customWidth="1"/>
    <col min="8192" max="8192" width="1.7109375" style="28" customWidth="1"/>
    <col min="8193" max="8193" width="4" style="28" customWidth="1"/>
    <col min="8194" max="8194" width="3.140625" style="28" customWidth="1"/>
    <col min="8195" max="8195" width="16.5703125" style="28" customWidth="1"/>
    <col min="8196" max="8196" width="3.28515625" style="28" customWidth="1"/>
    <col min="8197" max="8197" width="3.140625" style="28" customWidth="1"/>
    <col min="8198" max="8198" width="35.5703125" style="28" customWidth="1"/>
    <col min="8199" max="8199" width="3.42578125" style="28" customWidth="1"/>
    <col min="8200" max="8200" width="15" style="28" customWidth="1"/>
    <col min="8201" max="8201" width="3.42578125" style="28" customWidth="1"/>
    <col min="8202" max="8202" width="3.140625" style="28" customWidth="1"/>
    <col min="8203" max="8203" width="35.5703125" style="28" customWidth="1"/>
    <col min="8204" max="8204" width="3.42578125" style="28" customWidth="1"/>
    <col min="8205" max="8205" width="15" style="28" customWidth="1"/>
    <col min="8206" max="8206" width="4" style="28" bestFit="1" customWidth="1"/>
    <col min="8207" max="8207" width="3.7109375" style="28" customWidth="1"/>
    <col min="8208" max="8208" width="35.5703125" style="28" customWidth="1"/>
    <col min="8209" max="8209" width="3.42578125" style="28" customWidth="1"/>
    <col min="8210" max="8210" width="19.7109375" style="28" customWidth="1"/>
    <col min="8211" max="8211" width="3.7109375" style="28" customWidth="1"/>
    <col min="8212" max="8212" width="3.140625" style="28" customWidth="1"/>
    <col min="8213" max="8213" width="35.140625" style="28" customWidth="1"/>
    <col min="8214" max="8214" width="4" style="28" customWidth="1"/>
    <col min="8215" max="8215" width="18.28515625" style="28" customWidth="1"/>
    <col min="8216" max="8216" width="4.28515625" style="28" customWidth="1"/>
    <col min="8217" max="8445" width="11.42578125" style="28"/>
    <col min="8446" max="8446" width="23.5703125" style="28" customWidth="1"/>
    <col min="8447" max="8447" width="2.28515625" style="28" customWidth="1"/>
    <col min="8448" max="8448" width="1.7109375" style="28" customWidth="1"/>
    <col min="8449" max="8449" width="4" style="28" customWidth="1"/>
    <col min="8450" max="8450" width="3.140625" style="28" customWidth="1"/>
    <col min="8451" max="8451" width="16.5703125" style="28" customWidth="1"/>
    <col min="8452" max="8452" width="3.28515625" style="28" customWidth="1"/>
    <col min="8453" max="8453" width="3.140625" style="28" customWidth="1"/>
    <col min="8454" max="8454" width="35.5703125" style="28" customWidth="1"/>
    <col min="8455" max="8455" width="3.42578125" style="28" customWidth="1"/>
    <col min="8456" max="8456" width="15" style="28" customWidth="1"/>
    <col min="8457" max="8457" width="3.42578125" style="28" customWidth="1"/>
    <col min="8458" max="8458" width="3.140625" style="28" customWidth="1"/>
    <col min="8459" max="8459" width="35.5703125" style="28" customWidth="1"/>
    <col min="8460" max="8460" width="3.42578125" style="28" customWidth="1"/>
    <col min="8461" max="8461" width="15" style="28" customWidth="1"/>
    <col min="8462" max="8462" width="4" style="28" bestFit="1" customWidth="1"/>
    <col min="8463" max="8463" width="3.7109375" style="28" customWidth="1"/>
    <col min="8464" max="8464" width="35.5703125" style="28" customWidth="1"/>
    <col min="8465" max="8465" width="3.42578125" style="28" customWidth="1"/>
    <col min="8466" max="8466" width="19.7109375" style="28" customWidth="1"/>
    <col min="8467" max="8467" width="3.7109375" style="28" customWidth="1"/>
    <col min="8468" max="8468" width="3.140625" style="28" customWidth="1"/>
    <col min="8469" max="8469" width="35.140625" style="28" customWidth="1"/>
    <col min="8470" max="8470" width="4" style="28" customWidth="1"/>
    <col min="8471" max="8471" width="18.28515625" style="28" customWidth="1"/>
    <col min="8472" max="8472" width="4.28515625" style="28" customWidth="1"/>
    <col min="8473" max="8701" width="11.42578125" style="28"/>
    <col min="8702" max="8702" width="23.5703125" style="28" customWidth="1"/>
    <col min="8703" max="8703" width="2.28515625" style="28" customWidth="1"/>
    <col min="8704" max="8704" width="1.7109375" style="28" customWidth="1"/>
    <col min="8705" max="8705" width="4" style="28" customWidth="1"/>
    <col min="8706" max="8706" width="3.140625" style="28" customWidth="1"/>
    <col min="8707" max="8707" width="16.5703125" style="28" customWidth="1"/>
    <col min="8708" max="8708" width="3.28515625" style="28" customWidth="1"/>
    <col min="8709" max="8709" width="3.140625" style="28" customWidth="1"/>
    <col min="8710" max="8710" width="35.5703125" style="28" customWidth="1"/>
    <col min="8711" max="8711" width="3.42578125" style="28" customWidth="1"/>
    <col min="8712" max="8712" width="15" style="28" customWidth="1"/>
    <col min="8713" max="8713" width="3.42578125" style="28" customWidth="1"/>
    <col min="8714" max="8714" width="3.140625" style="28" customWidth="1"/>
    <col min="8715" max="8715" width="35.5703125" style="28" customWidth="1"/>
    <col min="8716" max="8716" width="3.42578125" style="28" customWidth="1"/>
    <col min="8717" max="8717" width="15" style="28" customWidth="1"/>
    <col min="8718" max="8718" width="4" style="28" bestFit="1" customWidth="1"/>
    <col min="8719" max="8719" width="3.7109375" style="28" customWidth="1"/>
    <col min="8720" max="8720" width="35.5703125" style="28" customWidth="1"/>
    <col min="8721" max="8721" width="3.42578125" style="28" customWidth="1"/>
    <col min="8722" max="8722" width="19.7109375" style="28" customWidth="1"/>
    <col min="8723" max="8723" width="3.7109375" style="28" customWidth="1"/>
    <col min="8724" max="8724" width="3.140625" style="28" customWidth="1"/>
    <col min="8725" max="8725" width="35.140625" style="28" customWidth="1"/>
    <col min="8726" max="8726" width="4" style="28" customWidth="1"/>
    <col min="8727" max="8727" width="18.28515625" style="28" customWidth="1"/>
    <col min="8728" max="8728" width="4.28515625" style="28" customWidth="1"/>
    <col min="8729" max="8957" width="11.42578125" style="28"/>
    <col min="8958" max="8958" width="23.5703125" style="28" customWidth="1"/>
    <col min="8959" max="8959" width="2.28515625" style="28" customWidth="1"/>
    <col min="8960" max="8960" width="1.7109375" style="28" customWidth="1"/>
    <col min="8961" max="8961" width="4" style="28" customWidth="1"/>
    <col min="8962" max="8962" width="3.140625" style="28" customWidth="1"/>
    <col min="8963" max="8963" width="16.5703125" style="28" customWidth="1"/>
    <col min="8964" max="8964" width="3.28515625" style="28" customWidth="1"/>
    <col min="8965" max="8965" width="3.140625" style="28" customWidth="1"/>
    <col min="8966" max="8966" width="35.5703125" style="28" customWidth="1"/>
    <col min="8967" max="8967" width="3.42578125" style="28" customWidth="1"/>
    <col min="8968" max="8968" width="15" style="28" customWidth="1"/>
    <col min="8969" max="8969" width="3.42578125" style="28" customWidth="1"/>
    <col min="8970" max="8970" width="3.140625" style="28" customWidth="1"/>
    <col min="8971" max="8971" width="35.5703125" style="28" customWidth="1"/>
    <col min="8972" max="8972" width="3.42578125" style="28" customWidth="1"/>
    <col min="8973" max="8973" width="15" style="28" customWidth="1"/>
    <col min="8974" max="8974" width="4" style="28" bestFit="1" customWidth="1"/>
    <col min="8975" max="8975" width="3.7109375" style="28" customWidth="1"/>
    <col min="8976" max="8976" width="35.5703125" style="28" customWidth="1"/>
    <col min="8977" max="8977" width="3.42578125" style="28" customWidth="1"/>
    <col min="8978" max="8978" width="19.7109375" style="28" customWidth="1"/>
    <col min="8979" max="8979" width="3.7109375" style="28" customWidth="1"/>
    <col min="8980" max="8980" width="3.140625" style="28" customWidth="1"/>
    <col min="8981" max="8981" width="35.140625" style="28" customWidth="1"/>
    <col min="8982" max="8982" width="4" style="28" customWidth="1"/>
    <col min="8983" max="8983" width="18.28515625" style="28" customWidth="1"/>
    <col min="8984" max="8984" width="4.28515625" style="28" customWidth="1"/>
    <col min="8985" max="9213" width="11.42578125" style="28"/>
    <col min="9214" max="9214" width="23.5703125" style="28" customWidth="1"/>
    <col min="9215" max="9215" width="2.28515625" style="28" customWidth="1"/>
    <col min="9216" max="9216" width="1.7109375" style="28" customWidth="1"/>
    <col min="9217" max="9217" width="4" style="28" customWidth="1"/>
    <col min="9218" max="9218" width="3.140625" style="28" customWidth="1"/>
    <col min="9219" max="9219" width="16.5703125" style="28" customWidth="1"/>
    <col min="9220" max="9220" width="3.28515625" style="28" customWidth="1"/>
    <col min="9221" max="9221" width="3.140625" style="28" customWidth="1"/>
    <col min="9222" max="9222" width="35.5703125" style="28" customWidth="1"/>
    <col min="9223" max="9223" width="3.42578125" style="28" customWidth="1"/>
    <col min="9224" max="9224" width="15" style="28" customWidth="1"/>
    <col min="9225" max="9225" width="3.42578125" style="28" customWidth="1"/>
    <col min="9226" max="9226" width="3.140625" style="28" customWidth="1"/>
    <col min="9227" max="9227" width="35.5703125" style="28" customWidth="1"/>
    <col min="9228" max="9228" width="3.42578125" style="28" customWidth="1"/>
    <col min="9229" max="9229" width="15" style="28" customWidth="1"/>
    <col min="9230" max="9230" width="4" style="28" bestFit="1" customWidth="1"/>
    <col min="9231" max="9231" width="3.7109375" style="28" customWidth="1"/>
    <col min="9232" max="9232" width="35.5703125" style="28" customWidth="1"/>
    <col min="9233" max="9233" width="3.42578125" style="28" customWidth="1"/>
    <col min="9234" max="9234" width="19.7109375" style="28" customWidth="1"/>
    <col min="9235" max="9235" width="3.7109375" style="28" customWidth="1"/>
    <col min="9236" max="9236" width="3.140625" style="28" customWidth="1"/>
    <col min="9237" max="9237" width="35.140625" style="28" customWidth="1"/>
    <col min="9238" max="9238" width="4" style="28" customWidth="1"/>
    <col min="9239" max="9239" width="18.28515625" style="28" customWidth="1"/>
    <col min="9240" max="9240" width="4.28515625" style="28" customWidth="1"/>
    <col min="9241" max="9469" width="11.42578125" style="28"/>
    <col min="9470" max="9470" width="23.5703125" style="28" customWidth="1"/>
    <col min="9471" max="9471" width="2.28515625" style="28" customWidth="1"/>
    <col min="9472" max="9472" width="1.7109375" style="28" customWidth="1"/>
    <col min="9473" max="9473" width="4" style="28" customWidth="1"/>
    <col min="9474" max="9474" width="3.140625" style="28" customWidth="1"/>
    <col min="9475" max="9475" width="16.5703125" style="28" customWidth="1"/>
    <col min="9476" max="9476" width="3.28515625" style="28" customWidth="1"/>
    <col min="9477" max="9477" width="3.140625" style="28" customWidth="1"/>
    <col min="9478" max="9478" width="35.5703125" style="28" customWidth="1"/>
    <col min="9479" max="9479" width="3.42578125" style="28" customWidth="1"/>
    <col min="9480" max="9480" width="15" style="28" customWidth="1"/>
    <col min="9481" max="9481" width="3.42578125" style="28" customWidth="1"/>
    <col min="9482" max="9482" width="3.140625" style="28" customWidth="1"/>
    <col min="9483" max="9483" width="35.5703125" style="28" customWidth="1"/>
    <col min="9484" max="9484" width="3.42578125" style="28" customWidth="1"/>
    <col min="9485" max="9485" width="15" style="28" customWidth="1"/>
    <col min="9486" max="9486" width="4" style="28" bestFit="1" customWidth="1"/>
    <col min="9487" max="9487" width="3.7109375" style="28" customWidth="1"/>
    <col min="9488" max="9488" width="35.5703125" style="28" customWidth="1"/>
    <col min="9489" max="9489" width="3.42578125" style="28" customWidth="1"/>
    <col min="9490" max="9490" width="19.7109375" style="28" customWidth="1"/>
    <col min="9491" max="9491" width="3.7109375" style="28" customWidth="1"/>
    <col min="9492" max="9492" width="3.140625" style="28" customWidth="1"/>
    <col min="9493" max="9493" width="35.140625" style="28" customWidth="1"/>
    <col min="9494" max="9494" width="4" style="28" customWidth="1"/>
    <col min="9495" max="9495" width="18.28515625" style="28" customWidth="1"/>
    <col min="9496" max="9496" width="4.28515625" style="28" customWidth="1"/>
    <col min="9497" max="9725" width="11.42578125" style="28"/>
    <col min="9726" max="9726" width="23.5703125" style="28" customWidth="1"/>
    <col min="9727" max="9727" width="2.28515625" style="28" customWidth="1"/>
    <col min="9728" max="9728" width="1.7109375" style="28" customWidth="1"/>
    <col min="9729" max="9729" width="4" style="28" customWidth="1"/>
    <col min="9730" max="9730" width="3.140625" style="28" customWidth="1"/>
    <col min="9731" max="9731" width="16.5703125" style="28" customWidth="1"/>
    <col min="9732" max="9732" width="3.28515625" style="28" customWidth="1"/>
    <col min="9733" max="9733" width="3.140625" style="28" customWidth="1"/>
    <col min="9734" max="9734" width="35.5703125" style="28" customWidth="1"/>
    <col min="9735" max="9735" width="3.42578125" style="28" customWidth="1"/>
    <col min="9736" max="9736" width="15" style="28" customWidth="1"/>
    <col min="9737" max="9737" width="3.42578125" style="28" customWidth="1"/>
    <col min="9738" max="9738" width="3.140625" style="28" customWidth="1"/>
    <col min="9739" max="9739" width="35.5703125" style="28" customWidth="1"/>
    <col min="9740" max="9740" width="3.42578125" style="28" customWidth="1"/>
    <col min="9741" max="9741" width="15" style="28" customWidth="1"/>
    <col min="9742" max="9742" width="4" style="28" bestFit="1" customWidth="1"/>
    <col min="9743" max="9743" width="3.7109375" style="28" customWidth="1"/>
    <col min="9744" max="9744" width="35.5703125" style="28" customWidth="1"/>
    <col min="9745" max="9745" width="3.42578125" style="28" customWidth="1"/>
    <col min="9746" max="9746" width="19.7109375" style="28" customWidth="1"/>
    <col min="9747" max="9747" width="3.7109375" style="28" customWidth="1"/>
    <col min="9748" max="9748" width="3.140625" style="28" customWidth="1"/>
    <col min="9749" max="9749" width="35.140625" style="28" customWidth="1"/>
    <col min="9750" max="9750" width="4" style="28" customWidth="1"/>
    <col min="9751" max="9751" width="18.28515625" style="28" customWidth="1"/>
    <col min="9752" max="9752" width="4.28515625" style="28" customWidth="1"/>
    <col min="9753" max="9981" width="11.42578125" style="28"/>
    <col min="9982" max="9982" width="23.5703125" style="28" customWidth="1"/>
    <col min="9983" max="9983" width="2.28515625" style="28" customWidth="1"/>
    <col min="9984" max="9984" width="1.7109375" style="28" customWidth="1"/>
    <col min="9985" max="9985" width="4" style="28" customWidth="1"/>
    <col min="9986" max="9986" width="3.140625" style="28" customWidth="1"/>
    <col min="9987" max="9987" width="16.5703125" style="28" customWidth="1"/>
    <col min="9988" max="9988" width="3.28515625" style="28" customWidth="1"/>
    <col min="9989" max="9989" width="3.140625" style="28" customWidth="1"/>
    <col min="9990" max="9990" width="35.5703125" style="28" customWidth="1"/>
    <col min="9991" max="9991" width="3.42578125" style="28" customWidth="1"/>
    <col min="9992" max="9992" width="15" style="28" customWidth="1"/>
    <col min="9993" max="9993" width="3.42578125" style="28" customWidth="1"/>
    <col min="9994" max="9994" width="3.140625" style="28" customWidth="1"/>
    <col min="9995" max="9995" width="35.5703125" style="28" customWidth="1"/>
    <col min="9996" max="9996" width="3.42578125" style="28" customWidth="1"/>
    <col min="9997" max="9997" width="15" style="28" customWidth="1"/>
    <col min="9998" max="9998" width="4" style="28" bestFit="1" customWidth="1"/>
    <col min="9999" max="9999" width="3.7109375" style="28" customWidth="1"/>
    <col min="10000" max="10000" width="35.5703125" style="28" customWidth="1"/>
    <col min="10001" max="10001" width="3.42578125" style="28" customWidth="1"/>
    <col min="10002" max="10002" width="19.7109375" style="28" customWidth="1"/>
    <col min="10003" max="10003" width="3.7109375" style="28" customWidth="1"/>
    <col min="10004" max="10004" width="3.140625" style="28" customWidth="1"/>
    <col min="10005" max="10005" width="35.140625" style="28" customWidth="1"/>
    <col min="10006" max="10006" width="4" style="28" customWidth="1"/>
    <col min="10007" max="10007" width="18.28515625" style="28" customWidth="1"/>
    <col min="10008" max="10008" width="4.28515625" style="28" customWidth="1"/>
    <col min="10009" max="10237" width="11.42578125" style="28"/>
    <col min="10238" max="10238" width="23.5703125" style="28" customWidth="1"/>
    <col min="10239" max="10239" width="2.28515625" style="28" customWidth="1"/>
    <col min="10240" max="10240" width="1.7109375" style="28" customWidth="1"/>
    <col min="10241" max="10241" width="4" style="28" customWidth="1"/>
    <col min="10242" max="10242" width="3.140625" style="28" customWidth="1"/>
    <col min="10243" max="10243" width="16.5703125" style="28" customWidth="1"/>
    <col min="10244" max="10244" width="3.28515625" style="28" customWidth="1"/>
    <col min="10245" max="10245" width="3.140625" style="28" customWidth="1"/>
    <col min="10246" max="10246" width="35.5703125" style="28" customWidth="1"/>
    <col min="10247" max="10247" width="3.42578125" style="28" customWidth="1"/>
    <col min="10248" max="10248" width="15" style="28" customWidth="1"/>
    <col min="10249" max="10249" width="3.42578125" style="28" customWidth="1"/>
    <col min="10250" max="10250" width="3.140625" style="28" customWidth="1"/>
    <col min="10251" max="10251" width="35.5703125" style="28" customWidth="1"/>
    <col min="10252" max="10252" width="3.42578125" style="28" customWidth="1"/>
    <col min="10253" max="10253" width="15" style="28" customWidth="1"/>
    <col min="10254" max="10254" width="4" style="28" bestFit="1" customWidth="1"/>
    <col min="10255" max="10255" width="3.7109375" style="28" customWidth="1"/>
    <col min="10256" max="10256" width="35.5703125" style="28" customWidth="1"/>
    <col min="10257" max="10257" width="3.42578125" style="28" customWidth="1"/>
    <col min="10258" max="10258" width="19.7109375" style="28" customWidth="1"/>
    <col min="10259" max="10259" width="3.7109375" style="28" customWidth="1"/>
    <col min="10260" max="10260" width="3.140625" style="28" customWidth="1"/>
    <col min="10261" max="10261" width="35.140625" style="28" customWidth="1"/>
    <col min="10262" max="10262" width="4" style="28" customWidth="1"/>
    <col min="10263" max="10263" width="18.28515625" style="28" customWidth="1"/>
    <col min="10264" max="10264" width="4.28515625" style="28" customWidth="1"/>
    <col min="10265" max="10493" width="11.42578125" style="28"/>
    <col min="10494" max="10494" width="23.5703125" style="28" customWidth="1"/>
    <col min="10495" max="10495" width="2.28515625" style="28" customWidth="1"/>
    <col min="10496" max="10496" width="1.7109375" style="28" customWidth="1"/>
    <col min="10497" max="10497" width="4" style="28" customWidth="1"/>
    <col min="10498" max="10498" width="3.140625" style="28" customWidth="1"/>
    <col min="10499" max="10499" width="16.5703125" style="28" customWidth="1"/>
    <col min="10500" max="10500" width="3.28515625" style="28" customWidth="1"/>
    <col min="10501" max="10501" width="3.140625" style="28" customWidth="1"/>
    <col min="10502" max="10502" width="35.5703125" style="28" customWidth="1"/>
    <col min="10503" max="10503" width="3.42578125" style="28" customWidth="1"/>
    <col min="10504" max="10504" width="15" style="28" customWidth="1"/>
    <col min="10505" max="10505" width="3.42578125" style="28" customWidth="1"/>
    <col min="10506" max="10506" width="3.140625" style="28" customWidth="1"/>
    <col min="10507" max="10507" width="35.5703125" style="28" customWidth="1"/>
    <col min="10508" max="10508" width="3.42578125" style="28" customWidth="1"/>
    <col min="10509" max="10509" width="15" style="28" customWidth="1"/>
    <col min="10510" max="10510" width="4" style="28" bestFit="1" customWidth="1"/>
    <col min="10511" max="10511" width="3.7109375" style="28" customWidth="1"/>
    <col min="10512" max="10512" width="35.5703125" style="28" customWidth="1"/>
    <col min="10513" max="10513" width="3.42578125" style="28" customWidth="1"/>
    <col min="10514" max="10514" width="19.7109375" style="28" customWidth="1"/>
    <col min="10515" max="10515" width="3.7109375" style="28" customWidth="1"/>
    <col min="10516" max="10516" width="3.140625" style="28" customWidth="1"/>
    <col min="10517" max="10517" width="35.140625" style="28" customWidth="1"/>
    <col min="10518" max="10518" width="4" style="28" customWidth="1"/>
    <col min="10519" max="10519" width="18.28515625" style="28" customWidth="1"/>
    <col min="10520" max="10520" width="4.28515625" style="28" customWidth="1"/>
    <col min="10521" max="10749" width="11.42578125" style="28"/>
    <col min="10750" max="10750" width="23.5703125" style="28" customWidth="1"/>
    <col min="10751" max="10751" width="2.28515625" style="28" customWidth="1"/>
    <col min="10752" max="10752" width="1.7109375" style="28" customWidth="1"/>
    <col min="10753" max="10753" width="4" style="28" customWidth="1"/>
    <col min="10754" max="10754" width="3.140625" style="28" customWidth="1"/>
    <col min="10755" max="10755" width="16.5703125" style="28" customWidth="1"/>
    <col min="10756" max="10756" width="3.28515625" style="28" customWidth="1"/>
    <col min="10757" max="10757" width="3.140625" style="28" customWidth="1"/>
    <col min="10758" max="10758" width="35.5703125" style="28" customWidth="1"/>
    <col min="10759" max="10759" width="3.42578125" style="28" customWidth="1"/>
    <col min="10760" max="10760" width="15" style="28" customWidth="1"/>
    <col min="10761" max="10761" width="3.42578125" style="28" customWidth="1"/>
    <col min="10762" max="10762" width="3.140625" style="28" customWidth="1"/>
    <col min="10763" max="10763" width="35.5703125" style="28" customWidth="1"/>
    <col min="10764" max="10764" width="3.42578125" style="28" customWidth="1"/>
    <col min="10765" max="10765" width="15" style="28" customWidth="1"/>
    <col min="10766" max="10766" width="4" style="28" bestFit="1" customWidth="1"/>
    <col min="10767" max="10767" width="3.7109375" style="28" customWidth="1"/>
    <col min="10768" max="10768" width="35.5703125" style="28" customWidth="1"/>
    <col min="10769" max="10769" width="3.42578125" style="28" customWidth="1"/>
    <col min="10770" max="10770" width="19.7109375" style="28" customWidth="1"/>
    <col min="10771" max="10771" width="3.7109375" style="28" customWidth="1"/>
    <col min="10772" max="10772" width="3.140625" style="28" customWidth="1"/>
    <col min="10773" max="10773" width="35.140625" style="28" customWidth="1"/>
    <col min="10774" max="10774" width="4" style="28" customWidth="1"/>
    <col min="10775" max="10775" width="18.28515625" style="28" customWidth="1"/>
    <col min="10776" max="10776" width="4.28515625" style="28" customWidth="1"/>
    <col min="10777" max="11005" width="11.42578125" style="28"/>
    <col min="11006" max="11006" width="23.5703125" style="28" customWidth="1"/>
    <col min="11007" max="11007" width="2.28515625" style="28" customWidth="1"/>
    <col min="11008" max="11008" width="1.7109375" style="28" customWidth="1"/>
    <col min="11009" max="11009" width="4" style="28" customWidth="1"/>
    <col min="11010" max="11010" width="3.140625" style="28" customWidth="1"/>
    <col min="11011" max="11011" width="16.5703125" style="28" customWidth="1"/>
    <col min="11012" max="11012" width="3.28515625" style="28" customWidth="1"/>
    <col min="11013" max="11013" width="3.140625" style="28" customWidth="1"/>
    <col min="11014" max="11014" width="35.5703125" style="28" customWidth="1"/>
    <col min="11015" max="11015" width="3.42578125" style="28" customWidth="1"/>
    <col min="11016" max="11016" width="15" style="28" customWidth="1"/>
    <col min="11017" max="11017" width="3.42578125" style="28" customWidth="1"/>
    <col min="11018" max="11018" width="3.140625" style="28" customWidth="1"/>
    <col min="11019" max="11019" width="35.5703125" style="28" customWidth="1"/>
    <col min="11020" max="11020" width="3.42578125" style="28" customWidth="1"/>
    <col min="11021" max="11021" width="15" style="28" customWidth="1"/>
    <col min="11022" max="11022" width="4" style="28" bestFit="1" customWidth="1"/>
    <col min="11023" max="11023" width="3.7109375" style="28" customWidth="1"/>
    <col min="11024" max="11024" width="35.5703125" style="28" customWidth="1"/>
    <col min="11025" max="11025" width="3.42578125" style="28" customWidth="1"/>
    <col min="11026" max="11026" width="19.7109375" style="28" customWidth="1"/>
    <col min="11027" max="11027" width="3.7109375" style="28" customWidth="1"/>
    <col min="11028" max="11028" width="3.140625" style="28" customWidth="1"/>
    <col min="11029" max="11029" width="35.140625" style="28" customWidth="1"/>
    <col min="11030" max="11030" width="4" style="28" customWidth="1"/>
    <col min="11031" max="11031" width="18.28515625" style="28" customWidth="1"/>
    <col min="11032" max="11032" width="4.28515625" style="28" customWidth="1"/>
    <col min="11033" max="11261" width="11.42578125" style="28"/>
    <col min="11262" max="11262" width="23.5703125" style="28" customWidth="1"/>
    <col min="11263" max="11263" width="2.28515625" style="28" customWidth="1"/>
    <col min="11264" max="11264" width="1.7109375" style="28" customWidth="1"/>
    <col min="11265" max="11265" width="4" style="28" customWidth="1"/>
    <col min="11266" max="11266" width="3.140625" style="28" customWidth="1"/>
    <col min="11267" max="11267" width="16.5703125" style="28" customWidth="1"/>
    <col min="11268" max="11268" width="3.28515625" style="28" customWidth="1"/>
    <col min="11269" max="11269" width="3.140625" style="28" customWidth="1"/>
    <col min="11270" max="11270" width="35.5703125" style="28" customWidth="1"/>
    <col min="11271" max="11271" width="3.42578125" style="28" customWidth="1"/>
    <col min="11272" max="11272" width="15" style="28" customWidth="1"/>
    <col min="11273" max="11273" width="3.42578125" style="28" customWidth="1"/>
    <col min="11274" max="11274" width="3.140625" style="28" customWidth="1"/>
    <col min="11275" max="11275" width="35.5703125" style="28" customWidth="1"/>
    <col min="11276" max="11276" width="3.42578125" style="28" customWidth="1"/>
    <col min="11277" max="11277" width="15" style="28" customWidth="1"/>
    <col min="11278" max="11278" width="4" style="28" bestFit="1" customWidth="1"/>
    <col min="11279" max="11279" width="3.7109375" style="28" customWidth="1"/>
    <col min="11280" max="11280" width="35.5703125" style="28" customWidth="1"/>
    <col min="11281" max="11281" width="3.42578125" style="28" customWidth="1"/>
    <col min="11282" max="11282" width="19.7109375" style="28" customWidth="1"/>
    <col min="11283" max="11283" width="3.7109375" style="28" customWidth="1"/>
    <col min="11284" max="11284" width="3.140625" style="28" customWidth="1"/>
    <col min="11285" max="11285" width="35.140625" style="28" customWidth="1"/>
    <col min="11286" max="11286" width="4" style="28" customWidth="1"/>
    <col min="11287" max="11287" width="18.28515625" style="28" customWidth="1"/>
    <col min="11288" max="11288" width="4.28515625" style="28" customWidth="1"/>
    <col min="11289" max="11517" width="11.42578125" style="28"/>
    <col min="11518" max="11518" width="23.5703125" style="28" customWidth="1"/>
    <col min="11519" max="11519" width="2.28515625" style="28" customWidth="1"/>
    <col min="11520" max="11520" width="1.7109375" style="28" customWidth="1"/>
    <col min="11521" max="11521" width="4" style="28" customWidth="1"/>
    <col min="11522" max="11522" width="3.140625" style="28" customWidth="1"/>
    <col min="11523" max="11523" width="16.5703125" style="28" customWidth="1"/>
    <col min="11524" max="11524" width="3.28515625" style="28" customWidth="1"/>
    <col min="11525" max="11525" width="3.140625" style="28" customWidth="1"/>
    <col min="11526" max="11526" width="35.5703125" style="28" customWidth="1"/>
    <col min="11527" max="11527" width="3.42578125" style="28" customWidth="1"/>
    <col min="11528" max="11528" width="15" style="28" customWidth="1"/>
    <col min="11529" max="11529" width="3.42578125" style="28" customWidth="1"/>
    <col min="11530" max="11530" width="3.140625" style="28" customWidth="1"/>
    <col min="11531" max="11531" width="35.5703125" style="28" customWidth="1"/>
    <col min="11532" max="11532" width="3.42578125" style="28" customWidth="1"/>
    <col min="11533" max="11533" width="15" style="28" customWidth="1"/>
    <col min="11534" max="11534" width="4" style="28" bestFit="1" customWidth="1"/>
    <col min="11535" max="11535" width="3.7109375" style="28" customWidth="1"/>
    <col min="11536" max="11536" width="35.5703125" style="28" customWidth="1"/>
    <col min="11537" max="11537" width="3.42578125" style="28" customWidth="1"/>
    <col min="11538" max="11538" width="19.7109375" style="28" customWidth="1"/>
    <col min="11539" max="11539" width="3.7109375" style="28" customWidth="1"/>
    <col min="11540" max="11540" width="3.140625" style="28" customWidth="1"/>
    <col min="11541" max="11541" width="35.140625" style="28" customWidth="1"/>
    <col min="11542" max="11542" width="4" style="28" customWidth="1"/>
    <col min="11543" max="11543" width="18.28515625" style="28" customWidth="1"/>
    <col min="11544" max="11544" width="4.28515625" style="28" customWidth="1"/>
    <col min="11545" max="11773" width="11.42578125" style="28"/>
    <col min="11774" max="11774" width="23.5703125" style="28" customWidth="1"/>
    <col min="11775" max="11775" width="2.28515625" style="28" customWidth="1"/>
    <col min="11776" max="11776" width="1.7109375" style="28" customWidth="1"/>
    <col min="11777" max="11777" width="4" style="28" customWidth="1"/>
    <col min="11778" max="11778" width="3.140625" style="28" customWidth="1"/>
    <col min="11779" max="11779" width="16.5703125" style="28" customWidth="1"/>
    <col min="11780" max="11780" width="3.28515625" style="28" customWidth="1"/>
    <col min="11781" max="11781" width="3.140625" style="28" customWidth="1"/>
    <col min="11782" max="11782" width="35.5703125" style="28" customWidth="1"/>
    <col min="11783" max="11783" width="3.42578125" style="28" customWidth="1"/>
    <col min="11784" max="11784" width="15" style="28" customWidth="1"/>
    <col min="11785" max="11785" width="3.42578125" style="28" customWidth="1"/>
    <col min="11786" max="11786" width="3.140625" style="28" customWidth="1"/>
    <col min="11787" max="11787" width="35.5703125" style="28" customWidth="1"/>
    <col min="11788" max="11788" width="3.42578125" style="28" customWidth="1"/>
    <col min="11789" max="11789" width="15" style="28" customWidth="1"/>
    <col min="11790" max="11790" width="4" style="28" bestFit="1" customWidth="1"/>
    <col min="11791" max="11791" width="3.7109375" style="28" customWidth="1"/>
    <col min="11792" max="11792" width="35.5703125" style="28" customWidth="1"/>
    <col min="11793" max="11793" width="3.42578125" style="28" customWidth="1"/>
    <col min="11794" max="11794" width="19.7109375" style="28" customWidth="1"/>
    <col min="11795" max="11795" width="3.7109375" style="28" customWidth="1"/>
    <col min="11796" max="11796" width="3.140625" style="28" customWidth="1"/>
    <col min="11797" max="11797" width="35.140625" style="28" customWidth="1"/>
    <col min="11798" max="11798" width="4" style="28" customWidth="1"/>
    <col min="11799" max="11799" width="18.28515625" style="28" customWidth="1"/>
    <col min="11800" max="11800" width="4.28515625" style="28" customWidth="1"/>
    <col min="11801" max="12029" width="11.42578125" style="28"/>
    <col min="12030" max="12030" width="23.5703125" style="28" customWidth="1"/>
    <col min="12031" max="12031" width="2.28515625" style="28" customWidth="1"/>
    <col min="12032" max="12032" width="1.7109375" style="28" customWidth="1"/>
    <col min="12033" max="12033" width="4" style="28" customWidth="1"/>
    <col min="12034" max="12034" width="3.140625" style="28" customWidth="1"/>
    <col min="12035" max="12035" width="16.5703125" style="28" customWidth="1"/>
    <col min="12036" max="12036" width="3.28515625" style="28" customWidth="1"/>
    <col min="12037" max="12037" width="3.140625" style="28" customWidth="1"/>
    <col min="12038" max="12038" width="35.5703125" style="28" customWidth="1"/>
    <col min="12039" max="12039" width="3.42578125" style="28" customWidth="1"/>
    <col min="12040" max="12040" width="15" style="28" customWidth="1"/>
    <col min="12041" max="12041" width="3.42578125" style="28" customWidth="1"/>
    <col min="12042" max="12042" width="3.140625" style="28" customWidth="1"/>
    <col min="12043" max="12043" width="35.5703125" style="28" customWidth="1"/>
    <col min="12044" max="12044" width="3.42578125" style="28" customWidth="1"/>
    <col min="12045" max="12045" width="15" style="28" customWidth="1"/>
    <col min="12046" max="12046" width="4" style="28" bestFit="1" customWidth="1"/>
    <col min="12047" max="12047" width="3.7109375" style="28" customWidth="1"/>
    <col min="12048" max="12048" width="35.5703125" style="28" customWidth="1"/>
    <col min="12049" max="12049" width="3.42578125" style="28" customWidth="1"/>
    <col min="12050" max="12050" width="19.7109375" style="28" customWidth="1"/>
    <col min="12051" max="12051" width="3.7109375" style="28" customWidth="1"/>
    <col min="12052" max="12052" width="3.140625" style="28" customWidth="1"/>
    <col min="12053" max="12053" width="35.140625" style="28" customWidth="1"/>
    <col min="12054" max="12054" width="4" style="28" customWidth="1"/>
    <col min="12055" max="12055" width="18.28515625" style="28" customWidth="1"/>
    <col min="12056" max="12056" width="4.28515625" style="28" customWidth="1"/>
    <col min="12057" max="12285" width="11.42578125" style="28"/>
    <col min="12286" max="12286" width="23.5703125" style="28" customWidth="1"/>
    <col min="12287" max="12287" width="2.28515625" style="28" customWidth="1"/>
    <col min="12288" max="12288" width="1.7109375" style="28" customWidth="1"/>
    <col min="12289" max="12289" width="4" style="28" customWidth="1"/>
    <col min="12290" max="12290" width="3.140625" style="28" customWidth="1"/>
    <col min="12291" max="12291" width="16.5703125" style="28" customWidth="1"/>
    <col min="12292" max="12292" width="3.28515625" style="28" customWidth="1"/>
    <col min="12293" max="12293" width="3.140625" style="28" customWidth="1"/>
    <col min="12294" max="12294" width="35.5703125" style="28" customWidth="1"/>
    <col min="12295" max="12295" width="3.42578125" style="28" customWidth="1"/>
    <col min="12296" max="12296" width="15" style="28" customWidth="1"/>
    <col min="12297" max="12297" width="3.42578125" style="28" customWidth="1"/>
    <col min="12298" max="12298" width="3.140625" style="28" customWidth="1"/>
    <col min="12299" max="12299" width="35.5703125" style="28" customWidth="1"/>
    <col min="12300" max="12300" width="3.42578125" style="28" customWidth="1"/>
    <col min="12301" max="12301" width="15" style="28" customWidth="1"/>
    <col min="12302" max="12302" width="4" style="28" bestFit="1" customWidth="1"/>
    <col min="12303" max="12303" width="3.7109375" style="28" customWidth="1"/>
    <col min="12304" max="12304" width="35.5703125" style="28" customWidth="1"/>
    <col min="12305" max="12305" width="3.42578125" style="28" customWidth="1"/>
    <col min="12306" max="12306" width="19.7109375" style="28" customWidth="1"/>
    <col min="12307" max="12307" width="3.7109375" style="28" customWidth="1"/>
    <col min="12308" max="12308" width="3.140625" style="28" customWidth="1"/>
    <col min="12309" max="12309" width="35.140625" style="28" customWidth="1"/>
    <col min="12310" max="12310" width="4" style="28" customWidth="1"/>
    <col min="12311" max="12311" width="18.28515625" style="28" customWidth="1"/>
    <col min="12312" max="12312" width="4.28515625" style="28" customWidth="1"/>
    <col min="12313" max="12541" width="11.42578125" style="28"/>
    <col min="12542" max="12542" width="23.5703125" style="28" customWidth="1"/>
    <col min="12543" max="12543" width="2.28515625" style="28" customWidth="1"/>
    <col min="12544" max="12544" width="1.7109375" style="28" customWidth="1"/>
    <col min="12545" max="12545" width="4" style="28" customWidth="1"/>
    <col min="12546" max="12546" width="3.140625" style="28" customWidth="1"/>
    <col min="12547" max="12547" width="16.5703125" style="28" customWidth="1"/>
    <col min="12548" max="12548" width="3.28515625" style="28" customWidth="1"/>
    <col min="12549" max="12549" width="3.140625" style="28" customWidth="1"/>
    <col min="12550" max="12550" width="35.5703125" style="28" customWidth="1"/>
    <col min="12551" max="12551" width="3.42578125" style="28" customWidth="1"/>
    <col min="12552" max="12552" width="15" style="28" customWidth="1"/>
    <col min="12553" max="12553" width="3.42578125" style="28" customWidth="1"/>
    <col min="12554" max="12554" width="3.140625" style="28" customWidth="1"/>
    <col min="12555" max="12555" width="35.5703125" style="28" customWidth="1"/>
    <col min="12556" max="12556" width="3.42578125" style="28" customWidth="1"/>
    <col min="12557" max="12557" width="15" style="28" customWidth="1"/>
    <col min="12558" max="12558" width="4" style="28" bestFit="1" customWidth="1"/>
    <col min="12559" max="12559" width="3.7109375" style="28" customWidth="1"/>
    <col min="12560" max="12560" width="35.5703125" style="28" customWidth="1"/>
    <col min="12561" max="12561" width="3.42578125" style="28" customWidth="1"/>
    <col min="12562" max="12562" width="19.7109375" style="28" customWidth="1"/>
    <col min="12563" max="12563" width="3.7109375" style="28" customWidth="1"/>
    <col min="12564" max="12564" width="3.140625" style="28" customWidth="1"/>
    <col min="12565" max="12565" width="35.140625" style="28" customWidth="1"/>
    <col min="12566" max="12566" width="4" style="28" customWidth="1"/>
    <col min="12567" max="12567" width="18.28515625" style="28" customWidth="1"/>
    <col min="12568" max="12568" width="4.28515625" style="28" customWidth="1"/>
    <col min="12569" max="12797" width="11.42578125" style="28"/>
    <col min="12798" max="12798" width="23.5703125" style="28" customWidth="1"/>
    <col min="12799" max="12799" width="2.28515625" style="28" customWidth="1"/>
    <col min="12800" max="12800" width="1.7109375" style="28" customWidth="1"/>
    <col min="12801" max="12801" width="4" style="28" customWidth="1"/>
    <col min="12802" max="12802" width="3.140625" style="28" customWidth="1"/>
    <col min="12803" max="12803" width="16.5703125" style="28" customWidth="1"/>
    <col min="12804" max="12804" width="3.28515625" style="28" customWidth="1"/>
    <col min="12805" max="12805" width="3.140625" style="28" customWidth="1"/>
    <col min="12806" max="12806" width="35.5703125" style="28" customWidth="1"/>
    <col min="12807" max="12807" width="3.42578125" style="28" customWidth="1"/>
    <col min="12808" max="12808" width="15" style="28" customWidth="1"/>
    <col min="12809" max="12809" width="3.42578125" style="28" customWidth="1"/>
    <col min="12810" max="12810" width="3.140625" style="28" customWidth="1"/>
    <col min="12811" max="12811" width="35.5703125" style="28" customWidth="1"/>
    <col min="12812" max="12812" width="3.42578125" style="28" customWidth="1"/>
    <col min="12813" max="12813" width="15" style="28" customWidth="1"/>
    <col min="12814" max="12814" width="4" style="28" bestFit="1" customWidth="1"/>
    <col min="12815" max="12815" width="3.7109375" style="28" customWidth="1"/>
    <col min="12816" max="12816" width="35.5703125" style="28" customWidth="1"/>
    <col min="12817" max="12817" width="3.42578125" style="28" customWidth="1"/>
    <col min="12818" max="12818" width="19.7109375" style="28" customWidth="1"/>
    <col min="12819" max="12819" width="3.7109375" style="28" customWidth="1"/>
    <col min="12820" max="12820" width="3.140625" style="28" customWidth="1"/>
    <col min="12821" max="12821" width="35.140625" style="28" customWidth="1"/>
    <col min="12822" max="12822" width="4" style="28" customWidth="1"/>
    <col min="12823" max="12823" width="18.28515625" style="28" customWidth="1"/>
    <col min="12824" max="12824" width="4.28515625" style="28" customWidth="1"/>
    <col min="12825" max="13053" width="11.42578125" style="28"/>
    <col min="13054" max="13054" width="23.5703125" style="28" customWidth="1"/>
    <col min="13055" max="13055" width="2.28515625" style="28" customWidth="1"/>
    <col min="13056" max="13056" width="1.7109375" style="28" customWidth="1"/>
    <col min="13057" max="13057" width="4" style="28" customWidth="1"/>
    <col min="13058" max="13058" width="3.140625" style="28" customWidth="1"/>
    <col min="13059" max="13059" width="16.5703125" style="28" customWidth="1"/>
    <col min="13060" max="13060" width="3.28515625" style="28" customWidth="1"/>
    <col min="13061" max="13061" width="3.140625" style="28" customWidth="1"/>
    <col min="13062" max="13062" width="35.5703125" style="28" customWidth="1"/>
    <col min="13063" max="13063" width="3.42578125" style="28" customWidth="1"/>
    <col min="13064" max="13064" width="15" style="28" customWidth="1"/>
    <col min="13065" max="13065" width="3.42578125" style="28" customWidth="1"/>
    <col min="13066" max="13066" width="3.140625" style="28" customWidth="1"/>
    <col min="13067" max="13067" width="35.5703125" style="28" customWidth="1"/>
    <col min="13068" max="13068" width="3.42578125" style="28" customWidth="1"/>
    <col min="13069" max="13069" width="15" style="28" customWidth="1"/>
    <col min="13070" max="13070" width="4" style="28" bestFit="1" customWidth="1"/>
    <col min="13071" max="13071" width="3.7109375" style="28" customWidth="1"/>
    <col min="13072" max="13072" width="35.5703125" style="28" customWidth="1"/>
    <col min="13073" max="13073" width="3.42578125" style="28" customWidth="1"/>
    <col min="13074" max="13074" width="19.7109375" style="28" customWidth="1"/>
    <col min="13075" max="13075" width="3.7109375" style="28" customWidth="1"/>
    <col min="13076" max="13076" width="3.140625" style="28" customWidth="1"/>
    <col min="13077" max="13077" width="35.140625" style="28" customWidth="1"/>
    <col min="13078" max="13078" width="4" style="28" customWidth="1"/>
    <col min="13079" max="13079" width="18.28515625" style="28" customWidth="1"/>
    <col min="13080" max="13080" width="4.28515625" style="28" customWidth="1"/>
    <col min="13081" max="13309" width="11.42578125" style="28"/>
    <col min="13310" max="13310" width="23.5703125" style="28" customWidth="1"/>
    <col min="13311" max="13311" width="2.28515625" style="28" customWidth="1"/>
    <col min="13312" max="13312" width="1.7109375" style="28" customWidth="1"/>
    <col min="13313" max="13313" width="4" style="28" customWidth="1"/>
    <col min="13314" max="13314" width="3.140625" style="28" customWidth="1"/>
    <col min="13315" max="13315" width="16.5703125" style="28" customWidth="1"/>
    <col min="13316" max="13316" width="3.28515625" style="28" customWidth="1"/>
    <col min="13317" max="13317" width="3.140625" style="28" customWidth="1"/>
    <col min="13318" max="13318" width="35.5703125" style="28" customWidth="1"/>
    <col min="13319" max="13319" width="3.42578125" style="28" customWidth="1"/>
    <col min="13320" max="13320" width="15" style="28" customWidth="1"/>
    <col min="13321" max="13321" width="3.42578125" style="28" customWidth="1"/>
    <col min="13322" max="13322" width="3.140625" style="28" customWidth="1"/>
    <col min="13323" max="13323" width="35.5703125" style="28" customWidth="1"/>
    <col min="13324" max="13324" width="3.42578125" style="28" customWidth="1"/>
    <col min="13325" max="13325" width="15" style="28" customWidth="1"/>
    <col min="13326" max="13326" width="4" style="28" bestFit="1" customWidth="1"/>
    <col min="13327" max="13327" width="3.7109375" style="28" customWidth="1"/>
    <col min="13328" max="13328" width="35.5703125" style="28" customWidth="1"/>
    <col min="13329" max="13329" width="3.42578125" style="28" customWidth="1"/>
    <col min="13330" max="13330" width="19.7109375" style="28" customWidth="1"/>
    <col min="13331" max="13331" width="3.7109375" style="28" customWidth="1"/>
    <col min="13332" max="13332" width="3.140625" style="28" customWidth="1"/>
    <col min="13333" max="13333" width="35.140625" style="28" customWidth="1"/>
    <col min="13334" max="13334" width="4" style="28" customWidth="1"/>
    <col min="13335" max="13335" width="18.28515625" style="28" customWidth="1"/>
    <col min="13336" max="13336" width="4.28515625" style="28" customWidth="1"/>
    <col min="13337" max="13565" width="11.42578125" style="28"/>
    <col min="13566" max="13566" width="23.5703125" style="28" customWidth="1"/>
    <col min="13567" max="13567" width="2.28515625" style="28" customWidth="1"/>
    <col min="13568" max="13568" width="1.7109375" style="28" customWidth="1"/>
    <col min="13569" max="13569" width="4" style="28" customWidth="1"/>
    <col min="13570" max="13570" width="3.140625" style="28" customWidth="1"/>
    <col min="13571" max="13571" width="16.5703125" style="28" customWidth="1"/>
    <col min="13572" max="13572" width="3.28515625" style="28" customWidth="1"/>
    <col min="13573" max="13573" width="3.140625" style="28" customWidth="1"/>
    <col min="13574" max="13574" width="35.5703125" style="28" customWidth="1"/>
    <col min="13575" max="13575" width="3.42578125" style="28" customWidth="1"/>
    <col min="13576" max="13576" width="15" style="28" customWidth="1"/>
    <col min="13577" max="13577" width="3.42578125" style="28" customWidth="1"/>
    <col min="13578" max="13578" width="3.140625" style="28" customWidth="1"/>
    <col min="13579" max="13579" width="35.5703125" style="28" customWidth="1"/>
    <col min="13580" max="13580" width="3.42578125" style="28" customWidth="1"/>
    <col min="13581" max="13581" width="15" style="28" customWidth="1"/>
    <col min="13582" max="13582" width="4" style="28" bestFit="1" customWidth="1"/>
    <col min="13583" max="13583" width="3.7109375" style="28" customWidth="1"/>
    <col min="13584" max="13584" width="35.5703125" style="28" customWidth="1"/>
    <col min="13585" max="13585" width="3.42578125" style="28" customWidth="1"/>
    <col min="13586" max="13586" width="19.7109375" style="28" customWidth="1"/>
    <col min="13587" max="13587" width="3.7109375" style="28" customWidth="1"/>
    <col min="13588" max="13588" width="3.140625" style="28" customWidth="1"/>
    <col min="13589" max="13589" width="35.140625" style="28" customWidth="1"/>
    <col min="13590" max="13590" width="4" style="28" customWidth="1"/>
    <col min="13591" max="13591" width="18.28515625" style="28" customWidth="1"/>
    <col min="13592" max="13592" width="4.28515625" style="28" customWidth="1"/>
    <col min="13593" max="13821" width="11.42578125" style="28"/>
    <col min="13822" max="13822" width="23.5703125" style="28" customWidth="1"/>
    <col min="13823" max="13823" width="2.28515625" style="28" customWidth="1"/>
    <col min="13824" max="13824" width="1.7109375" style="28" customWidth="1"/>
    <col min="13825" max="13825" width="4" style="28" customWidth="1"/>
    <col min="13826" max="13826" width="3.140625" style="28" customWidth="1"/>
    <col min="13827" max="13827" width="16.5703125" style="28" customWidth="1"/>
    <col min="13828" max="13828" width="3.28515625" style="28" customWidth="1"/>
    <col min="13829" max="13829" width="3.140625" style="28" customWidth="1"/>
    <col min="13830" max="13830" width="35.5703125" style="28" customWidth="1"/>
    <col min="13831" max="13831" width="3.42578125" style="28" customWidth="1"/>
    <col min="13832" max="13832" width="15" style="28" customWidth="1"/>
    <col min="13833" max="13833" width="3.42578125" style="28" customWidth="1"/>
    <col min="13834" max="13834" width="3.140625" style="28" customWidth="1"/>
    <col min="13835" max="13835" width="35.5703125" style="28" customWidth="1"/>
    <col min="13836" max="13836" width="3.42578125" style="28" customWidth="1"/>
    <col min="13837" max="13837" width="15" style="28" customWidth="1"/>
    <col min="13838" max="13838" width="4" style="28" bestFit="1" customWidth="1"/>
    <col min="13839" max="13839" width="3.7109375" style="28" customWidth="1"/>
    <col min="13840" max="13840" width="35.5703125" style="28" customWidth="1"/>
    <col min="13841" max="13841" width="3.42578125" style="28" customWidth="1"/>
    <col min="13842" max="13842" width="19.7109375" style="28" customWidth="1"/>
    <col min="13843" max="13843" width="3.7109375" style="28" customWidth="1"/>
    <col min="13844" max="13844" width="3.140625" style="28" customWidth="1"/>
    <col min="13845" max="13845" width="35.140625" style="28" customWidth="1"/>
    <col min="13846" max="13846" width="4" style="28" customWidth="1"/>
    <col min="13847" max="13847" width="18.28515625" style="28" customWidth="1"/>
    <col min="13848" max="13848" width="4.28515625" style="28" customWidth="1"/>
    <col min="13849" max="14077" width="11.42578125" style="28"/>
    <col min="14078" max="14078" width="23.5703125" style="28" customWidth="1"/>
    <col min="14079" max="14079" width="2.28515625" style="28" customWidth="1"/>
    <col min="14080" max="14080" width="1.7109375" style="28" customWidth="1"/>
    <col min="14081" max="14081" width="4" style="28" customWidth="1"/>
    <col min="14082" max="14082" width="3.140625" style="28" customWidth="1"/>
    <col min="14083" max="14083" width="16.5703125" style="28" customWidth="1"/>
    <col min="14084" max="14084" width="3.28515625" style="28" customWidth="1"/>
    <col min="14085" max="14085" width="3.140625" style="28" customWidth="1"/>
    <col min="14086" max="14086" width="35.5703125" style="28" customWidth="1"/>
    <col min="14087" max="14087" width="3.42578125" style="28" customWidth="1"/>
    <col min="14088" max="14088" width="15" style="28" customWidth="1"/>
    <col min="14089" max="14089" width="3.42578125" style="28" customWidth="1"/>
    <col min="14090" max="14090" width="3.140625" style="28" customWidth="1"/>
    <col min="14091" max="14091" width="35.5703125" style="28" customWidth="1"/>
    <col min="14092" max="14092" width="3.42578125" style="28" customWidth="1"/>
    <col min="14093" max="14093" width="15" style="28" customWidth="1"/>
    <col min="14094" max="14094" width="4" style="28" bestFit="1" customWidth="1"/>
    <col min="14095" max="14095" width="3.7109375" style="28" customWidth="1"/>
    <col min="14096" max="14096" width="35.5703125" style="28" customWidth="1"/>
    <col min="14097" max="14097" width="3.42578125" style="28" customWidth="1"/>
    <col min="14098" max="14098" width="19.7109375" style="28" customWidth="1"/>
    <col min="14099" max="14099" width="3.7109375" style="28" customWidth="1"/>
    <col min="14100" max="14100" width="3.140625" style="28" customWidth="1"/>
    <col min="14101" max="14101" width="35.140625" style="28" customWidth="1"/>
    <col min="14102" max="14102" width="4" style="28" customWidth="1"/>
    <col min="14103" max="14103" width="18.28515625" style="28" customWidth="1"/>
    <col min="14104" max="14104" width="4.28515625" style="28" customWidth="1"/>
    <col min="14105" max="14333" width="11.42578125" style="28"/>
    <col min="14334" max="14334" width="23.5703125" style="28" customWidth="1"/>
    <col min="14335" max="14335" width="2.28515625" style="28" customWidth="1"/>
    <col min="14336" max="14336" width="1.7109375" style="28" customWidth="1"/>
    <col min="14337" max="14337" width="4" style="28" customWidth="1"/>
    <col min="14338" max="14338" width="3.140625" style="28" customWidth="1"/>
    <col min="14339" max="14339" width="16.5703125" style="28" customWidth="1"/>
    <col min="14340" max="14340" width="3.28515625" style="28" customWidth="1"/>
    <col min="14341" max="14341" width="3.140625" style="28" customWidth="1"/>
    <col min="14342" max="14342" width="35.5703125" style="28" customWidth="1"/>
    <col min="14343" max="14343" width="3.42578125" style="28" customWidth="1"/>
    <col min="14344" max="14344" width="15" style="28" customWidth="1"/>
    <col min="14345" max="14345" width="3.42578125" style="28" customWidth="1"/>
    <col min="14346" max="14346" width="3.140625" style="28" customWidth="1"/>
    <col min="14347" max="14347" width="35.5703125" style="28" customWidth="1"/>
    <col min="14348" max="14348" width="3.42578125" style="28" customWidth="1"/>
    <col min="14349" max="14349" width="15" style="28" customWidth="1"/>
    <col min="14350" max="14350" width="4" style="28" bestFit="1" customWidth="1"/>
    <col min="14351" max="14351" width="3.7109375" style="28" customWidth="1"/>
    <col min="14352" max="14352" width="35.5703125" style="28" customWidth="1"/>
    <col min="14353" max="14353" width="3.42578125" style="28" customWidth="1"/>
    <col min="14354" max="14354" width="19.7109375" style="28" customWidth="1"/>
    <col min="14355" max="14355" width="3.7109375" style="28" customWidth="1"/>
    <col min="14356" max="14356" width="3.140625" style="28" customWidth="1"/>
    <col min="14357" max="14357" width="35.140625" style="28" customWidth="1"/>
    <col min="14358" max="14358" width="4" style="28" customWidth="1"/>
    <col min="14359" max="14359" width="18.28515625" style="28" customWidth="1"/>
    <col min="14360" max="14360" width="4.28515625" style="28" customWidth="1"/>
    <col min="14361" max="14589" width="11.42578125" style="28"/>
    <col min="14590" max="14590" width="23.5703125" style="28" customWidth="1"/>
    <col min="14591" max="14591" width="2.28515625" style="28" customWidth="1"/>
    <col min="14592" max="14592" width="1.7109375" style="28" customWidth="1"/>
    <col min="14593" max="14593" width="4" style="28" customWidth="1"/>
    <col min="14594" max="14594" width="3.140625" style="28" customWidth="1"/>
    <col min="14595" max="14595" width="16.5703125" style="28" customWidth="1"/>
    <col min="14596" max="14596" width="3.28515625" style="28" customWidth="1"/>
    <col min="14597" max="14597" width="3.140625" style="28" customWidth="1"/>
    <col min="14598" max="14598" width="35.5703125" style="28" customWidth="1"/>
    <col min="14599" max="14599" width="3.42578125" style="28" customWidth="1"/>
    <col min="14600" max="14600" width="15" style="28" customWidth="1"/>
    <col min="14601" max="14601" width="3.42578125" style="28" customWidth="1"/>
    <col min="14602" max="14602" width="3.140625" style="28" customWidth="1"/>
    <col min="14603" max="14603" width="35.5703125" style="28" customWidth="1"/>
    <col min="14604" max="14604" width="3.42578125" style="28" customWidth="1"/>
    <col min="14605" max="14605" width="15" style="28" customWidth="1"/>
    <col min="14606" max="14606" width="4" style="28" bestFit="1" customWidth="1"/>
    <col min="14607" max="14607" width="3.7109375" style="28" customWidth="1"/>
    <col min="14608" max="14608" width="35.5703125" style="28" customWidth="1"/>
    <col min="14609" max="14609" width="3.42578125" style="28" customWidth="1"/>
    <col min="14610" max="14610" width="19.7109375" style="28" customWidth="1"/>
    <col min="14611" max="14611" width="3.7109375" style="28" customWidth="1"/>
    <col min="14612" max="14612" width="3.140625" style="28" customWidth="1"/>
    <col min="14613" max="14613" width="35.140625" style="28" customWidth="1"/>
    <col min="14614" max="14614" width="4" style="28" customWidth="1"/>
    <col min="14615" max="14615" width="18.28515625" style="28" customWidth="1"/>
    <col min="14616" max="14616" width="4.28515625" style="28" customWidth="1"/>
    <col min="14617" max="14845" width="11.42578125" style="28"/>
    <col min="14846" max="14846" width="23.5703125" style="28" customWidth="1"/>
    <col min="14847" max="14847" width="2.28515625" style="28" customWidth="1"/>
    <col min="14848" max="14848" width="1.7109375" style="28" customWidth="1"/>
    <col min="14849" max="14849" width="4" style="28" customWidth="1"/>
    <col min="14850" max="14850" width="3.140625" style="28" customWidth="1"/>
    <col min="14851" max="14851" width="16.5703125" style="28" customWidth="1"/>
    <col min="14852" max="14852" width="3.28515625" style="28" customWidth="1"/>
    <col min="14853" max="14853" width="3.140625" style="28" customWidth="1"/>
    <col min="14854" max="14854" width="35.5703125" style="28" customWidth="1"/>
    <col min="14855" max="14855" width="3.42578125" style="28" customWidth="1"/>
    <col min="14856" max="14856" width="15" style="28" customWidth="1"/>
    <col min="14857" max="14857" width="3.42578125" style="28" customWidth="1"/>
    <col min="14858" max="14858" width="3.140625" style="28" customWidth="1"/>
    <col min="14859" max="14859" width="35.5703125" style="28" customWidth="1"/>
    <col min="14860" max="14860" width="3.42578125" style="28" customWidth="1"/>
    <col min="14861" max="14861" width="15" style="28" customWidth="1"/>
    <col min="14862" max="14862" width="4" style="28" bestFit="1" customWidth="1"/>
    <col min="14863" max="14863" width="3.7109375" style="28" customWidth="1"/>
    <col min="14864" max="14864" width="35.5703125" style="28" customWidth="1"/>
    <col min="14865" max="14865" width="3.42578125" style="28" customWidth="1"/>
    <col min="14866" max="14866" width="19.7109375" style="28" customWidth="1"/>
    <col min="14867" max="14867" width="3.7109375" style="28" customWidth="1"/>
    <col min="14868" max="14868" width="3.140625" style="28" customWidth="1"/>
    <col min="14869" max="14869" width="35.140625" style="28" customWidth="1"/>
    <col min="14870" max="14870" width="4" style="28" customWidth="1"/>
    <col min="14871" max="14871" width="18.28515625" style="28" customWidth="1"/>
    <col min="14872" max="14872" width="4.28515625" style="28" customWidth="1"/>
    <col min="14873" max="15101" width="11.42578125" style="28"/>
    <col min="15102" max="15102" width="23.5703125" style="28" customWidth="1"/>
    <col min="15103" max="15103" width="2.28515625" style="28" customWidth="1"/>
    <col min="15104" max="15104" width="1.7109375" style="28" customWidth="1"/>
    <col min="15105" max="15105" width="4" style="28" customWidth="1"/>
    <col min="15106" max="15106" width="3.140625" style="28" customWidth="1"/>
    <col min="15107" max="15107" width="16.5703125" style="28" customWidth="1"/>
    <col min="15108" max="15108" width="3.28515625" style="28" customWidth="1"/>
    <col min="15109" max="15109" width="3.140625" style="28" customWidth="1"/>
    <col min="15110" max="15110" width="35.5703125" style="28" customWidth="1"/>
    <col min="15111" max="15111" width="3.42578125" style="28" customWidth="1"/>
    <col min="15112" max="15112" width="15" style="28" customWidth="1"/>
    <col min="15113" max="15113" width="3.42578125" style="28" customWidth="1"/>
    <col min="15114" max="15114" width="3.140625" style="28" customWidth="1"/>
    <col min="15115" max="15115" width="35.5703125" style="28" customWidth="1"/>
    <col min="15116" max="15116" width="3.42578125" style="28" customWidth="1"/>
    <col min="15117" max="15117" width="15" style="28" customWidth="1"/>
    <col min="15118" max="15118" width="4" style="28" bestFit="1" customWidth="1"/>
    <col min="15119" max="15119" width="3.7109375" style="28" customWidth="1"/>
    <col min="15120" max="15120" width="35.5703125" style="28" customWidth="1"/>
    <col min="15121" max="15121" width="3.42578125" style="28" customWidth="1"/>
    <col min="15122" max="15122" width="19.7109375" style="28" customWidth="1"/>
    <col min="15123" max="15123" width="3.7109375" style="28" customWidth="1"/>
    <col min="15124" max="15124" width="3.140625" style="28" customWidth="1"/>
    <col min="15125" max="15125" width="35.140625" style="28" customWidth="1"/>
    <col min="15126" max="15126" width="4" style="28" customWidth="1"/>
    <col min="15127" max="15127" width="18.28515625" style="28" customWidth="1"/>
    <col min="15128" max="15128" width="4.28515625" style="28" customWidth="1"/>
    <col min="15129" max="15357" width="11.42578125" style="28"/>
    <col min="15358" max="15358" width="23.5703125" style="28" customWidth="1"/>
    <col min="15359" max="15359" width="2.28515625" style="28" customWidth="1"/>
    <col min="15360" max="15360" width="1.7109375" style="28" customWidth="1"/>
    <col min="15361" max="15361" width="4" style="28" customWidth="1"/>
    <col min="15362" max="15362" width="3.140625" style="28" customWidth="1"/>
    <col min="15363" max="15363" width="16.5703125" style="28" customWidth="1"/>
    <col min="15364" max="15364" width="3.28515625" style="28" customWidth="1"/>
    <col min="15365" max="15365" width="3.140625" style="28" customWidth="1"/>
    <col min="15366" max="15366" width="35.5703125" style="28" customWidth="1"/>
    <col min="15367" max="15367" width="3.42578125" style="28" customWidth="1"/>
    <col min="15368" max="15368" width="15" style="28" customWidth="1"/>
    <col min="15369" max="15369" width="3.42578125" style="28" customWidth="1"/>
    <col min="15370" max="15370" width="3.140625" style="28" customWidth="1"/>
    <col min="15371" max="15371" width="35.5703125" style="28" customWidth="1"/>
    <col min="15372" max="15372" width="3.42578125" style="28" customWidth="1"/>
    <col min="15373" max="15373" width="15" style="28" customWidth="1"/>
    <col min="15374" max="15374" width="4" style="28" bestFit="1" customWidth="1"/>
    <col min="15375" max="15375" width="3.7109375" style="28" customWidth="1"/>
    <col min="15376" max="15376" width="35.5703125" style="28" customWidth="1"/>
    <col min="15377" max="15377" width="3.42578125" style="28" customWidth="1"/>
    <col min="15378" max="15378" width="19.7109375" style="28" customWidth="1"/>
    <col min="15379" max="15379" width="3.7109375" style="28" customWidth="1"/>
    <col min="15380" max="15380" width="3.140625" style="28" customWidth="1"/>
    <col min="15381" max="15381" width="35.140625" style="28" customWidth="1"/>
    <col min="15382" max="15382" width="4" style="28" customWidth="1"/>
    <col min="15383" max="15383" width="18.28515625" style="28" customWidth="1"/>
    <col min="15384" max="15384" width="4.28515625" style="28" customWidth="1"/>
    <col min="15385" max="15613" width="11.42578125" style="28"/>
    <col min="15614" max="15614" width="23.5703125" style="28" customWidth="1"/>
    <col min="15615" max="15615" width="2.28515625" style="28" customWidth="1"/>
    <col min="15616" max="15616" width="1.7109375" style="28" customWidth="1"/>
    <col min="15617" max="15617" width="4" style="28" customWidth="1"/>
    <col min="15618" max="15618" width="3.140625" style="28" customWidth="1"/>
    <col min="15619" max="15619" width="16.5703125" style="28" customWidth="1"/>
    <col min="15620" max="15620" width="3.28515625" style="28" customWidth="1"/>
    <col min="15621" max="15621" width="3.140625" style="28" customWidth="1"/>
    <col min="15622" max="15622" width="35.5703125" style="28" customWidth="1"/>
    <col min="15623" max="15623" width="3.42578125" style="28" customWidth="1"/>
    <col min="15624" max="15624" width="15" style="28" customWidth="1"/>
    <col min="15625" max="15625" width="3.42578125" style="28" customWidth="1"/>
    <col min="15626" max="15626" width="3.140625" style="28" customWidth="1"/>
    <col min="15627" max="15627" width="35.5703125" style="28" customWidth="1"/>
    <col min="15628" max="15628" width="3.42578125" style="28" customWidth="1"/>
    <col min="15629" max="15629" width="15" style="28" customWidth="1"/>
    <col min="15630" max="15630" width="4" style="28" bestFit="1" customWidth="1"/>
    <col min="15631" max="15631" width="3.7109375" style="28" customWidth="1"/>
    <col min="15632" max="15632" width="35.5703125" style="28" customWidth="1"/>
    <col min="15633" max="15633" width="3.42578125" style="28" customWidth="1"/>
    <col min="15634" max="15634" width="19.7109375" style="28" customWidth="1"/>
    <col min="15635" max="15635" width="3.7109375" style="28" customWidth="1"/>
    <col min="15636" max="15636" width="3.140625" style="28" customWidth="1"/>
    <col min="15637" max="15637" width="35.140625" style="28" customWidth="1"/>
    <col min="15638" max="15638" width="4" style="28" customWidth="1"/>
    <col min="15639" max="15639" width="18.28515625" style="28" customWidth="1"/>
    <col min="15640" max="15640" width="4.28515625" style="28" customWidth="1"/>
    <col min="15641" max="15869" width="11.42578125" style="28"/>
    <col min="15870" max="15870" width="23.5703125" style="28" customWidth="1"/>
    <col min="15871" max="15871" width="2.28515625" style="28" customWidth="1"/>
    <col min="15872" max="15872" width="1.7109375" style="28" customWidth="1"/>
    <col min="15873" max="15873" width="4" style="28" customWidth="1"/>
    <col min="15874" max="15874" width="3.140625" style="28" customWidth="1"/>
    <col min="15875" max="15875" width="16.5703125" style="28" customWidth="1"/>
    <col min="15876" max="15876" width="3.28515625" style="28" customWidth="1"/>
    <col min="15877" max="15877" width="3.140625" style="28" customWidth="1"/>
    <col min="15878" max="15878" width="35.5703125" style="28" customWidth="1"/>
    <col min="15879" max="15879" width="3.42578125" style="28" customWidth="1"/>
    <col min="15880" max="15880" width="15" style="28" customWidth="1"/>
    <col min="15881" max="15881" width="3.42578125" style="28" customWidth="1"/>
    <col min="15882" max="15882" width="3.140625" style="28" customWidth="1"/>
    <col min="15883" max="15883" width="35.5703125" style="28" customWidth="1"/>
    <col min="15884" max="15884" width="3.42578125" style="28" customWidth="1"/>
    <col min="15885" max="15885" width="15" style="28" customWidth="1"/>
    <col min="15886" max="15886" width="4" style="28" bestFit="1" customWidth="1"/>
    <col min="15887" max="15887" width="3.7109375" style="28" customWidth="1"/>
    <col min="15888" max="15888" width="35.5703125" style="28" customWidth="1"/>
    <col min="15889" max="15889" width="3.42578125" style="28" customWidth="1"/>
    <col min="15890" max="15890" width="19.7109375" style="28" customWidth="1"/>
    <col min="15891" max="15891" width="3.7109375" style="28" customWidth="1"/>
    <col min="15892" max="15892" width="3.140625" style="28" customWidth="1"/>
    <col min="15893" max="15893" width="35.140625" style="28" customWidth="1"/>
    <col min="15894" max="15894" width="4" style="28" customWidth="1"/>
    <col min="15895" max="15895" width="18.28515625" style="28" customWidth="1"/>
    <col min="15896" max="15896" width="4.28515625" style="28" customWidth="1"/>
    <col min="15897" max="16125" width="11.42578125" style="28"/>
    <col min="16126" max="16126" width="23.5703125" style="28" customWidth="1"/>
    <col min="16127" max="16127" width="2.28515625" style="28" customWidth="1"/>
    <col min="16128" max="16128" width="1.7109375" style="28" customWidth="1"/>
    <col min="16129" max="16129" width="4" style="28" customWidth="1"/>
    <col min="16130" max="16130" width="3.140625" style="28" customWidth="1"/>
    <col min="16131" max="16131" width="16.5703125" style="28" customWidth="1"/>
    <col min="16132" max="16132" width="3.28515625" style="28" customWidth="1"/>
    <col min="16133" max="16133" width="3.140625" style="28" customWidth="1"/>
    <col min="16134" max="16134" width="35.5703125" style="28" customWidth="1"/>
    <col min="16135" max="16135" width="3.42578125" style="28" customWidth="1"/>
    <col min="16136" max="16136" width="15" style="28" customWidth="1"/>
    <col min="16137" max="16137" width="3.42578125" style="28" customWidth="1"/>
    <col min="16138" max="16138" width="3.140625" style="28" customWidth="1"/>
    <col min="16139" max="16139" width="35.5703125" style="28" customWidth="1"/>
    <col min="16140" max="16140" width="3.42578125" style="28" customWidth="1"/>
    <col min="16141" max="16141" width="15" style="28" customWidth="1"/>
    <col min="16142" max="16142" width="4" style="28" bestFit="1" customWidth="1"/>
    <col min="16143" max="16143" width="3.7109375" style="28" customWidth="1"/>
    <col min="16144" max="16144" width="35.5703125" style="28" customWidth="1"/>
    <col min="16145" max="16145" width="3.42578125" style="28" customWidth="1"/>
    <col min="16146" max="16146" width="19.7109375" style="28" customWidth="1"/>
    <col min="16147" max="16147" width="3.7109375" style="28" customWidth="1"/>
    <col min="16148" max="16148" width="3.140625" style="28" customWidth="1"/>
    <col min="16149" max="16149" width="35.140625" style="28" customWidth="1"/>
    <col min="16150" max="16150" width="4" style="28" customWidth="1"/>
    <col min="16151" max="16151" width="18.28515625" style="28" customWidth="1"/>
    <col min="16152" max="16152" width="4.28515625" style="28" customWidth="1"/>
    <col min="16153" max="16384" width="11.42578125" style="28"/>
  </cols>
  <sheetData>
    <row r="1" spans="1:21" ht="24" thickBot="1">
      <c r="A1" s="251" t="str">
        <f ca="1">RIGHT(CELL("filename",A1),SUM(LEN(CELL("filename",A1))-SEARCH("]",SUBSTITUTE(CELL("filename",A1),"$","]"),1)))</f>
        <v>Sheet1</v>
      </c>
      <c r="B1" s="252"/>
      <c r="C1" s="252"/>
      <c r="D1" s="253"/>
      <c r="E1" s="28"/>
      <c r="I1" s="30"/>
      <c r="Q1" s="31"/>
      <c r="R1" s="31"/>
      <c r="S1" s="31"/>
      <c r="T1" s="31"/>
      <c r="U1" s="31"/>
    </row>
    <row r="2" spans="1:21" ht="14.1" customHeight="1">
      <c r="A2" s="254" t="s">
        <v>196</v>
      </c>
      <c r="B2" s="255"/>
      <c r="C2" s="256"/>
      <c r="D2" s="32" t="e">
        <f>IF(COUNTIF(#REF!,"A")&gt;7,"C"," ")</f>
        <v>#REF!</v>
      </c>
      <c r="E2" s="28"/>
      <c r="F2" s="257" t="s">
        <v>197</v>
      </c>
      <c r="G2" s="258"/>
      <c r="H2" s="259"/>
      <c r="I2" s="30"/>
      <c r="J2" s="33" t="s">
        <v>198</v>
      </c>
      <c r="K2" s="34"/>
      <c r="L2" s="36"/>
      <c r="N2" s="257" t="s">
        <v>198</v>
      </c>
      <c r="O2" s="258"/>
      <c r="P2" s="259"/>
      <c r="Q2" s="31"/>
      <c r="R2" s="37"/>
      <c r="S2" s="38"/>
      <c r="T2" s="39"/>
      <c r="U2" s="31"/>
    </row>
    <row r="3" spans="1:21" ht="14.1" customHeight="1">
      <c r="A3" s="260" t="s">
        <v>199</v>
      </c>
      <c r="B3" s="261"/>
      <c r="C3" s="262"/>
      <c r="D3" s="40" t="e">
        <f>IF(AND(COUNTIF(D$15:D$39,"C")&gt;6,D$2="C"),"C"," ")</f>
        <v>#REF!</v>
      </c>
      <c r="E3" s="28"/>
      <c r="F3" s="263" t="s">
        <v>200</v>
      </c>
      <c r="G3" s="264"/>
      <c r="H3" s="265"/>
      <c r="I3" s="30"/>
      <c r="J3" s="263" t="s">
        <v>200</v>
      </c>
      <c r="K3" s="264"/>
      <c r="L3" s="265"/>
      <c r="N3" s="263" t="s">
        <v>200</v>
      </c>
      <c r="O3" s="264"/>
      <c r="P3" s="265"/>
      <c r="Q3" s="31"/>
      <c r="R3" s="41"/>
      <c r="S3" s="31"/>
      <c r="T3" s="39"/>
      <c r="U3" s="31"/>
    </row>
    <row r="4" spans="1:21" ht="14.1" customHeight="1">
      <c r="A4" s="268" t="s">
        <v>201</v>
      </c>
      <c r="B4" s="269"/>
      <c r="C4" s="270"/>
      <c r="D4" s="40" t="e">
        <f>IF(AND(COUNTIF(D$15:D$39,"C")&gt;10,D$3="C"),"C"," ")</f>
        <v>#REF!</v>
      </c>
      <c r="E4" s="28"/>
      <c r="F4" s="42" t="s">
        <v>196</v>
      </c>
      <c r="G4" s="43">
        <v>1</v>
      </c>
      <c r="H4" s="45" t="s">
        <v>202</v>
      </c>
      <c r="I4" s="30"/>
      <c r="J4" s="42" t="s">
        <v>140</v>
      </c>
      <c r="K4" s="43">
        <v>1</v>
      </c>
      <c r="L4" s="46" t="s">
        <v>94</v>
      </c>
      <c r="N4" s="42" t="s">
        <v>203</v>
      </c>
      <c r="O4" s="47">
        <v>1</v>
      </c>
      <c r="P4" s="45" t="s">
        <v>153</v>
      </c>
      <c r="Q4" s="31"/>
      <c r="R4" s="41"/>
      <c r="S4" s="31"/>
      <c r="T4" s="39"/>
      <c r="U4" s="31"/>
    </row>
    <row r="5" spans="1:21" ht="14.1" customHeight="1">
      <c r="A5" s="268" t="s">
        <v>204</v>
      </c>
      <c r="B5" s="269"/>
      <c r="C5" s="270"/>
      <c r="D5" s="40" t="e">
        <f>IF(AND(COUNTIF(D$15:D$39,"C")&gt;14,D$3="C"),"C"," ")</f>
        <v>#REF!</v>
      </c>
      <c r="E5" s="28"/>
      <c r="F5" s="48" t="s">
        <v>148</v>
      </c>
      <c r="G5" s="47">
        <f t="shared" ref="G5:G11" si="0">G4+1</f>
        <v>2</v>
      </c>
      <c r="H5" s="45" t="s">
        <v>205</v>
      </c>
      <c r="I5" s="50"/>
      <c r="J5" s="51" t="s">
        <v>141</v>
      </c>
      <c r="K5" s="47">
        <f t="shared" ref="K5:K11" si="1">K4+1</f>
        <v>2</v>
      </c>
      <c r="L5" s="46" t="s">
        <v>95</v>
      </c>
      <c r="M5" s="28"/>
      <c r="N5" s="51" t="s">
        <v>206</v>
      </c>
      <c r="O5" s="47">
        <f t="shared" ref="O5:O19" si="2">O4+1</f>
        <v>2</v>
      </c>
      <c r="P5" s="45" t="s">
        <v>154</v>
      </c>
      <c r="Q5" s="39"/>
      <c r="R5" s="41"/>
      <c r="S5" s="31"/>
      <c r="T5" s="39"/>
      <c r="U5" s="31"/>
    </row>
    <row r="6" spans="1:21" ht="14.1" customHeight="1">
      <c r="A6" s="268" t="s">
        <v>207</v>
      </c>
      <c r="B6" s="269"/>
      <c r="C6" s="270"/>
      <c r="D6" s="40" t="e">
        <f>IF(AND(COUNTIF(D$15:D$39,"C")&gt;18,D$3="C"),"C"," ")</f>
        <v>#REF!</v>
      </c>
      <c r="E6" s="52"/>
      <c r="F6" s="48" t="s">
        <v>148</v>
      </c>
      <c r="G6" s="47">
        <f t="shared" si="0"/>
        <v>3</v>
      </c>
      <c r="H6" s="45" t="s">
        <v>208</v>
      </c>
      <c r="I6" s="50"/>
      <c r="J6" s="51"/>
      <c r="K6" s="47">
        <f t="shared" si="1"/>
        <v>3</v>
      </c>
      <c r="L6" s="46" t="s">
        <v>96</v>
      </c>
      <c r="M6" s="28"/>
      <c r="N6" s="51" t="s">
        <v>148</v>
      </c>
      <c r="O6" s="47">
        <f t="shared" si="2"/>
        <v>3</v>
      </c>
      <c r="P6" s="45" t="s">
        <v>155</v>
      </c>
      <c r="Q6" s="39"/>
      <c r="R6" s="41"/>
      <c r="S6" s="31"/>
      <c r="T6" s="39"/>
      <c r="U6" s="31"/>
    </row>
    <row r="7" spans="1:21" ht="14.1" customHeight="1">
      <c r="A7" s="260" t="s">
        <v>209</v>
      </c>
      <c r="B7" s="261"/>
      <c r="C7" s="262"/>
      <c r="D7" s="40" t="e">
        <f>IF(COUNTIF(#REF!,"A")&gt;6,"C"," ")</f>
        <v>#REF!</v>
      </c>
      <c r="E7" s="52"/>
      <c r="F7" s="48"/>
      <c r="G7" s="47">
        <f t="shared" si="0"/>
        <v>4</v>
      </c>
      <c r="H7" s="45" t="s">
        <v>210</v>
      </c>
      <c r="I7" s="50"/>
      <c r="J7" s="51" t="s">
        <v>142</v>
      </c>
      <c r="K7" s="47">
        <f t="shared" si="1"/>
        <v>4</v>
      </c>
      <c r="L7" s="45" t="s">
        <v>97</v>
      </c>
      <c r="M7" s="28"/>
      <c r="N7" s="51" t="s">
        <v>148</v>
      </c>
      <c r="O7" s="47">
        <f t="shared" si="2"/>
        <v>4</v>
      </c>
      <c r="P7" s="45" t="s">
        <v>156</v>
      </c>
      <c r="Q7" s="39"/>
      <c r="R7" s="41"/>
      <c r="S7" s="31"/>
      <c r="T7" s="39"/>
      <c r="U7" s="31"/>
    </row>
    <row r="8" spans="1:21" ht="14.1" customHeight="1">
      <c r="A8" s="260" t="s">
        <v>211</v>
      </c>
      <c r="B8" s="261"/>
      <c r="C8" s="262"/>
      <c r="D8" s="40" t="e">
        <f>IF(AND(COUNTIF(#REF!,"a")&gt;1,COUNTIF(#REF!,"a")&gt;5),"C",IF(COUNTIF(#REF!,"a")&gt;0,"P"," "))</f>
        <v>#REF!</v>
      </c>
      <c r="E8" s="52"/>
      <c r="F8" s="48"/>
      <c r="G8" s="47">
        <f t="shared" si="0"/>
        <v>5</v>
      </c>
      <c r="H8" s="45" t="s">
        <v>212</v>
      </c>
      <c r="I8" s="50"/>
      <c r="J8" s="48"/>
      <c r="K8" s="47">
        <f t="shared" si="1"/>
        <v>5</v>
      </c>
      <c r="L8" s="45" t="s">
        <v>98</v>
      </c>
      <c r="M8" s="28"/>
      <c r="N8" s="48"/>
      <c r="O8" s="47">
        <f t="shared" si="2"/>
        <v>5</v>
      </c>
      <c r="P8" s="45" t="s">
        <v>157</v>
      </c>
      <c r="Q8" s="28"/>
    </row>
    <row r="9" spans="1:21" ht="14.1" customHeight="1">
      <c r="A9" s="260" t="s">
        <v>213</v>
      </c>
      <c r="B9" s="261"/>
      <c r="C9" s="262"/>
      <c r="D9" s="40" t="e">
        <f>IF(COUNTIF(#REF!,"a")&gt;6,"C",IF(COUNTIF(#REF!,"a")&gt;0,"P"," "))</f>
        <v>#REF!</v>
      </c>
      <c r="E9" s="52"/>
      <c r="F9" s="48"/>
      <c r="G9" s="47">
        <f t="shared" si="0"/>
        <v>6</v>
      </c>
      <c r="H9" s="45" t="s">
        <v>214</v>
      </c>
      <c r="I9" s="50"/>
      <c r="J9" s="48"/>
      <c r="K9" s="47">
        <f t="shared" si="1"/>
        <v>6</v>
      </c>
      <c r="L9" s="45" t="s">
        <v>99</v>
      </c>
      <c r="M9" s="28"/>
      <c r="N9" s="48"/>
      <c r="O9" s="47">
        <f t="shared" si="2"/>
        <v>6</v>
      </c>
      <c r="P9" s="45" t="s">
        <v>158</v>
      </c>
      <c r="Q9" s="28"/>
    </row>
    <row r="10" spans="1:21" ht="15" customHeight="1">
      <c r="A10" s="260" t="s">
        <v>215</v>
      </c>
      <c r="B10" s="261"/>
      <c r="C10" s="262"/>
      <c r="D10" s="40" t="e">
        <f>IF(AND(COUNTIF(#REF!,"a")&gt;1,COUNTIF(#REF!,"a")&gt;0),"C",IF(COUNTIF(#REF!,"a")&gt;0,"P"," "))</f>
        <v>#REF!</v>
      </c>
      <c r="E10" s="52"/>
      <c r="F10" s="48"/>
      <c r="G10" s="47">
        <f t="shared" si="0"/>
        <v>7</v>
      </c>
      <c r="H10" s="45" t="s">
        <v>216</v>
      </c>
      <c r="I10" s="50"/>
      <c r="J10" s="48"/>
      <c r="K10" s="47">
        <f t="shared" si="1"/>
        <v>7</v>
      </c>
      <c r="L10" s="45" t="s">
        <v>100</v>
      </c>
      <c r="M10" s="28"/>
      <c r="N10" s="48"/>
      <c r="O10" s="47">
        <f t="shared" si="2"/>
        <v>7</v>
      </c>
      <c r="P10" s="45" t="s">
        <v>159</v>
      </c>
      <c r="Q10" s="28"/>
    </row>
    <row r="11" spans="1:21" ht="14.1" customHeight="1">
      <c r="A11" s="260" t="s">
        <v>217</v>
      </c>
      <c r="B11" s="261"/>
      <c r="C11" s="262"/>
      <c r="D11" s="40" t="e">
        <f>IF(AND(COUNTIF(#REF!,"A")&gt;1),"C",IF(COUNTIF(#REF!,"A")&gt;0,"P"," "))</f>
        <v>#REF!</v>
      </c>
      <c r="E11" s="52"/>
      <c r="F11" s="47"/>
      <c r="G11" s="47">
        <f t="shared" si="0"/>
        <v>8</v>
      </c>
      <c r="H11" s="55" t="s">
        <v>218</v>
      </c>
      <c r="I11" s="50"/>
      <c r="J11" s="47"/>
      <c r="K11" s="47">
        <f t="shared" si="1"/>
        <v>8</v>
      </c>
      <c r="L11" s="55" t="s">
        <v>101</v>
      </c>
      <c r="M11" s="28"/>
      <c r="N11" s="48"/>
      <c r="O11" s="47">
        <f t="shared" si="2"/>
        <v>8</v>
      </c>
      <c r="P11" s="45" t="s">
        <v>160</v>
      </c>
      <c r="Q11" s="28"/>
    </row>
    <row r="12" spans="1:21" ht="14.1" customHeight="1" thickBot="1">
      <c r="A12" s="271" t="s">
        <v>219</v>
      </c>
      <c r="B12" s="272"/>
      <c r="C12" s="273"/>
      <c r="D12" s="57" t="e">
        <f>IF(AND(COUNTIF(#REF!,"A")&gt;5),"C",IF(COUNTIF(#REF!,"A")&gt;0,"P"," "))</f>
        <v>#REF!</v>
      </c>
      <c r="E12" s="52"/>
      <c r="F12" s="42" t="s">
        <v>209</v>
      </c>
      <c r="G12" s="43">
        <v>1</v>
      </c>
      <c r="H12" s="45" t="s">
        <v>220</v>
      </c>
      <c r="I12" s="50"/>
      <c r="J12" s="42" t="s">
        <v>143</v>
      </c>
      <c r="K12" s="43">
        <v>1</v>
      </c>
      <c r="L12" s="46" t="s">
        <v>102</v>
      </c>
      <c r="M12" s="28"/>
      <c r="N12" s="48" t="s">
        <v>148</v>
      </c>
      <c r="O12" s="47">
        <f t="shared" si="2"/>
        <v>9</v>
      </c>
      <c r="P12" s="45" t="s">
        <v>161</v>
      </c>
      <c r="Q12" s="28"/>
    </row>
    <row r="13" spans="1:21" ht="14.1" customHeight="1">
      <c r="A13" s="274" t="s">
        <v>221</v>
      </c>
      <c r="B13" s="274"/>
      <c r="C13" s="274"/>
      <c r="D13" s="274"/>
      <c r="E13" s="52"/>
      <c r="F13" s="48" t="s">
        <v>148</v>
      </c>
      <c r="G13" s="47">
        <f t="shared" ref="G13:G18" si="3">G12+1</f>
        <v>2</v>
      </c>
      <c r="H13" s="45" t="s">
        <v>222</v>
      </c>
      <c r="I13" s="50"/>
      <c r="J13" s="51" t="s">
        <v>144</v>
      </c>
      <c r="K13" s="47">
        <f t="shared" ref="K13:K22" si="4">K12+1</f>
        <v>2</v>
      </c>
      <c r="L13" s="46" t="s">
        <v>103</v>
      </c>
      <c r="M13" s="28"/>
      <c r="N13" s="48" t="s">
        <v>148</v>
      </c>
      <c r="O13" s="47">
        <f t="shared" si="2"/>
        <v>10</v>
      </c>
      <c r="P13" s="45" t="s">
        <v>162</v>
      </c>
      <c r="Q13" s="28"/>
    </row>
    <row r="14" spans="1:21" ht="13.5" thickBot="1">
      <c r="A14" s="58" t="s">
        <v>223</v>
      </c>
      <c r="B14" s="59"/>
      <c r="C14" s="59"/>
      <c r="D14" s="60"/>
      <c r="E14" s="52"/>
      <c r="F14" s="48"/>
      <c r="G14" s="47">
        <f t="shared" si="3"/>
        <v>3</v>
      </c>
      <c r="H14" s="45" t="s">
        <v>224</v>
      </c>
      <c r="I14" s="50"/>
      <c r="J14" s="51" t="s">
        <v>145</v>
      </c>
      <c r="K14" s="47">
        <f t="shared" si="4"/>
        <v>3</v>
      </c>
      <c r="L14" s="45" t="s">
        <v>104</v>
      </c>
      <c r="M14" s="28"/>
      <c r="N14" s="48" t="s">
        <v>148</v>
      </c>
      <c r="O14" s="47">
        <f t="shared" si="2"/>
        <v>11</v>
      </c>
      <c r="P14" s="45" t="s">
        <v>163</v>
      </c>
      <c r="Q14" s="28"/>
    </row>
    <row r="15" spans="1:21">
      <c r="A15" s="62" t="s">
        <v>225</v>
      </c>
      <c r="B15" s="275" t="s">
        <v>226</v>
      </c>
      <c r="C15" s="276"/>
      <c r="D15" s="63" t="str">
        <f>IF(COUNTIF(D16:D19,"C")&gt;0,"Y"," ")</f>
        <v xml:space="preserve"> </v>
      </c>
      <c r="E15" s="52"/>
      <c r="F15" s="48" t="s">
        <v>148</v>
      </c>
      <c r="G15" s="47">
        <f t="shared" si="3"/>
        <v>4</v>
      </c>
      <c r="H15" s="45" t="s">
        <v>227</v>
      </c>
      <c r="I15" s="50"/>
      <c r="J15" s="48"/>
      <c r="K15" s="47">
        <f t="shared" si="4"/>
        <v>4</v>
      </c>
      <c r="L15" s="45" t="s">
        <v>105</v>
      </c>
      <c r="M15" s="28"/>
      <c r="N15" s="48" t="s">
        <v>148</v>
      </c>
      <c r="O15" s="47">
        <f t="shared" si="2"/>
        <v>12</v>
      </c>
      <c r="P15" s="45" t="s">
        <v>164</v>
      </c>
      <c r="Q15" s="28"/>
    </row>
    <row r="16" spans="1:21">
      <c r="A16" s="64" t="s">
        <v>140</v>
      </c>
      <c r="B16" s="266">
        <v>1</v>
      </c>
      <c r="C16" s="267"/>
      <c r="D16" s="65" t="e">
        <f>IF(AND(COUNTIF(#REF!,"A")&gt;2,COUNTIF(#REF!,"A")&gt;2),"C",IF(COUNTIF(#REF!,"A")&gt;0,"P"," "))</f>
        <v>#REF!</v>
      </c>
      <c r="E16" s="52"/>
      <c r="F16" s="48"/>
      <c r="G16" s="47">
        <f t="shared" si="3"/>
        <v>5</v>
      </c>
      <c r="H16" s="45" t="s">
        <v>228</v>
      </c>
      <c r="I16" s="50"/>
      <c r="J16" s="48"/>
      <c r="K16" s="47">
        <f t="shared" si="4"/>
        <v>5</v>
      </c>
      <c r="L16" s="45" t="s">
        <v>106</v>
      </c>
      <c r="M16" s="28"/>
      <c r="N16" s="48" t="s">
        <v>148</v>
      </c>
      <c r="O16" s="47">
        <f t="shared" si="2"/>
        <v>13</v>
      </c>
      <c r="P16" s="45" t="s">
        <v>165</v>
      </c>
      <c r="Q16" s="28"/>
    </row>
    <row r="17" spans="1:21">
      <c r="A17" s="64" t="s">
        <v>146</v>
      </c>
      <c r="B17" s="266">
        <v>2</v>
      </c>
      <c r="C17" s="267"/>
      <c r="D17" s="66" t="e">
        <f>IF(AND(COUNTIF(#REF!,"A")&gt;4,COUNTIF(#REF!,"A")&gt;1),"C",IF(COUNTIF(#REF!,"A")&gt;0,"P"," "))</f>
        <v>#REF!</v>
      </c>
      <c r="E17" s="52"/>
      <c r="F17" s="48"/>
      <c r="G17" s="47">
        <f t="shared" si="3"/>
        <v>6</v>
      </c>
      <c r="H17" s="45" t="s">
        <v>229</v>
      </c>
      <c r="I17" s="50"/>
      <c r="J17" s="48"/>
      <c r="K17" s="47">
        <f t="shared" si="4"/>
        <v>6</v>
      </c>
      <c r="L17" s="45" t="s">
        <v>107</v>
      </c>
      <c r="M17" s="28"/>
      <c r="N17" s="48" t="s">
        <v>148</v>
      </c>
      <c r="O17" s="47">
        <f t="shared" si="2"/>
        <v>14</v>
      </c>
      <c r="P17" s="45" t="s">
        <v>166</v>
      </c>
      <c r="Q17" s="28"/>
    </row>
    <row r="18" spans="1:21">
      <c r="A18" s="64" t="s">
        <v>230</v>
      </c>
      <c r="B18" s="266">
        <v>3</v>
      </c>
      <c r="C18" s="267"/>
      <c r="D18" s="66" t="e">
        <f>IF(AND(#REF!="A",COUNTIF(#REF!,"A")&gt;5),"C",IF(COUNTIF(#REF!,"A")&gt;0,"P"," "))</f>
        <v>#REF!</v>
      </c>
      <c r="E18" s="52"/>
      <c r="F18" s="48"/>
      <c r="G18" s="47">
        <f t="shared" si="3"/>
        <v>7</v>
      </c>
      <c r="H18" s="55" t="s">
        <v>231</v>
      </c>
      <c r="I18" s="50"/>
      <c r="J18" s="48"/>
      <c r="K18" s="47">
        <f t="shared" si="4"/>
        <v>7</v>
      </c>
      <c r="L18" s="45" t="s">
        <v>108</v>
      </c>
      <c r="M18" s="28"/>
      <c r="N18" s="48" t="s">
        <v>148</v>
      </c>
      <c r="O18" s="47">
        <f t="shared" si="2"/>
        <v>15</v>
      </c>
      <c r="P18" s="45" t="s">
        <v>167</v>
      </c>
      <c r="Q18" s="28"/>
    </row>
    <row r="19" spans="1:21" ht="13.5" thickBot="1">
      <c r="A19" s="67" t="s">
        <v>232</v>
      </c>
      <c r="B19" s="277">
        <v>4</v>
      </c>
      <c r="C19" s="278"/>
      <c r="D19" s="68" t="e">
        <f>IF(AND(COUNTIF(#REF!,"A")&gt;3),"C",IF(COUNTIF(#REF!,"A")&gt;0,"P"," "))</f>
        <v>#REF!</v>
      </c>
      <c r="E19" s="52"/>
      <c r="F19" s="279" t="s">
        <v>233</v>
      </c>
      <c r="G19" s="280"/>
      <c r="H19" s="281"/>
      <c r="I19" s="50"/>
      <c r="J19" s="48"/>
      <c r="K19" s="47">
        <f t="shared" si="4"/>
        <v>8</v>
      </c>
      <c r="L19" s="45" t="s">
        <v>109</v>
      </c>
      <c r="M19" s="28"/>
      <c r="N19" s="47"/>
      <c r="O19" s="47">
        <f t="shared" si="2"/>
        <v>16</v>
      </c>
      <c r="P19" s="55" t="s">
        <v>168</v>
      </c>
      <c r="Q19" s="28"/>
    </row>
    <row r="20" spans="1:21">
      <c r="A20" s="62" t="s">
        <v>234</v>
      </c>
      <c r="B20" s="275" t="s">
        <v>226</v>
      </c>
      <c r="C20" s="282"/>
      <c r="D20" s="63" t="str">
        <f>IF(COUNTIF(D21:D24,"C")&gt;0,"Y"," ")</f>
        <v xml:space="preserve"> </v>
      </c>
      <c r="E20" s="52"/>
      <c r="F20" s="69" t="s">
        <v>235</v>
      </c>
      <c r="G20" s="70" t="s">
        <v>236</v>
      </c>
      <c r="H20" s="72" t="s">
        <v>237</v>
      </c>
      <c r="I20" s="50"/>
      <c r="J20" s="48"/>
      <c r="K20" s="47">
        <f t="shared" si="4"/>
        <v>9</v>
      </c>
      <c r="L20" s="45" t="s">
        <v>110</v>
      </c>
      <c r="M20" s="28"/>
      <c r="N20" s="42" t="s">
        <v>238</v>
      </c>
      <c r="O20" s="47">
        <v>1</v>
      </c>
      <c r="P20" s="46" t="s">
        <v>169</v>
      </c>
      <c r="Q20" s="28"/>
    </row>
    <row r="21" spans="1:21">
      <c r="A21" s="64" t="s">
        <v>143</v>
      </c>
      <c r="B21" s="266">
        <v>1</v>
      </c>
      <c r="C21" s="267"/>
      <c r="D21" s="65" t="e">
        <f>IF(AND(#REF!="A",#REF!="A",COUNTIF(#REF!,"A")&gt;4),"C",IF(COUNTIF(#REF!,"A")&gt;0,"P"," "))</f>
        <v>#REF!</v>
      </c>
      <c r="E21" s="52"/>
      <c r="F21" s="73"/>
      <c r="G21" s="74">
        <v>4</v>
      </c>
      <c r="H21" s="45" t="s">
        <v>239</v>
      </c>
      <c r="I21" s="50"/>
      <c r="J21" s="48"/>
      <c r="K21" s="47">
        <f t="shared" si="4"/>
        <v>10</v>
      </c>
      <c r="L21" s="45" t="s">
        <v>111</v>
      </c>
      <c r="M21" s="28"/>
      <c r="N21" s="51" t="s">
        <v>240</v>
      </c>
      <c r="O21" s="47">
        <f>O20+1</f>
        <v>2</v>
      </c>
      <c r="P21" s="46" t="s">
        <v>170</v>
      </c>
      <c r="Q21" s="28"/>
    </row>
    <row r="22" spans="1:21">
      <c r="A22" s="64" t="s">
        <v>241</v>
      </c>
      <c r="B22" s="266">
        <v>2</v>
      </c>
      <c r="C22" s="267"/>
      <c r="D22" s="66" t="e">
        <f>IF(AND(#REF!="A",COUNTIF(#REF!,"A")&gt;2,COUNTIF(#REF!,"A")&gt;2),"C",IF(COUNTIF(#REF!,"A")&gt;0,"P"," "))</f>
        <v>#REF!</v>
      </c>
      <c r="E22" s="52"/>
      <c r="F22" s="69" t="s">
        <v>242</v>
      </c>
      <c r="G22" s="76">
        <v>1</v>
      </c>
      <c r="H22" s="78" t="s">
        <v>243</v>
      </c>
      <c r="I22" s="50"/>
      <c r="J22" s="47"/>
      <c r="K22" s="47">
        <f t="shared" si="4"/>
        <v>11</v>
      </c>
      <c r="L22" s="55" t="s">
        <v>112</v>
      </c>
      <c r="M22" s="28"/>
      <c r="N22" s="51" t="s">
        <v>148</v>
      </c>
      <c r="O22" s="47">
        <f>O21+1</f>
        <v>3</v>
      </c>
      <c r="P22" s="46" t="s">
        <v>171</v>
      </c>
      <c r="Q22" s="28"/>
    </row>
    <row r="23" spans="1:21">
      <c r="A23" s="64" t="s">
        <v>244</v>
      </c>
      <c r="B23" s="266">
        <v>3</v>
      </c>
      <c r="C23" s="267"/>
      <c r="D23" s="66" t="e">
        <f>IF(AND(COUNTIF(#REF!,"A")&gt;8,COUNTIF(#REF!,"A")&gt;0,COUNTIF(#REF!,"A")&gt;0,COUNTIF(#REF!,"a")&gt;0),"C",IF(COUNTIF(#REF!,"A")&gt;0,"P"," "))</f>
        <v>#REF!</v>
      </c>
      <c r="E23" s="52"/>
      <c r="F23" s="48"/>
      <c r="G23" s="47">
        <f>G22+1</f>
        <v>2</v>
      </c>
      <c r="H23" s="45" t="s">
        <v>245</v>
      </c>
      <c r="I23" s="50"/>
      <c r="J23" s="42" t="s">
        <v>146</v>
      </c>
      <c r="K23" s="47">
        <v>1</v>
      </c>
      <c r="L23" s="46" t="s">
        <v>113</v>
      </c>
      <c r="M23" s="28"/>
      <c r="N23" s="47"/>
      <c r="O23" s="47">
        <f>O22+1</f>
        <v>4</v>
      </c>
      <c r="P23" s="79" t="s">
        <v>172</v>
      </c>
      <c r="Q23" s="28"/>
    </row>
    <row r="24" spans="1:21" ht="13.5" thickBot="1">
      <c r="A24" s="67" t="s">
        <v>246</v>
      </c>
      <c r="B24" s="277">
        <v>4</v>
      </c>
      <c r="C24" s="278"/>
      <c r="D24" s="68" t="e">
        <f>IF(AND(COUNTIF(#REF!,"A")&gt;4),"C",IF(COUNTIF(#REF!,"A")&gt;0,"P"," "))</f>
        <v>#REF!</v>
      </c>
      <c r="E24" s="52"/>
      <c r="F24" s="48"/>
      <c r="G24" s="47">
        <f>G23+1</f>
        <v>3</v>
      </c>
      <c r="H24" s="45" t="s">
        <v>247</v>
      </c>
      <c r="I24" s="50"/>
      <c r="J24" s="51" t="s">
        <v>147</v>
      </c>
      <c r="K24" s="47">
        <f t="shared" ref="K24:K32" si="5">K23+1</f>
        <v>2</v>
      </c>
      <c r="L24" s="46" t="s">
        <v>114</v>
      </c>
      <c r="M24" s="28"/>
      <c r="N24" s="42" t="s">
        <v>248</v>
      </c>
      <c r="O24" s="47">
        <v>1</v>
      </c>
      <c r="P24" s="46" t="s">
        <v>173</v>
      </c>
      <c r="Q24" s="28"/>
    </row>
    <row r="25" spans="1:21">
      <c r="A25" s="62" t="s">
        <v>249</v>
      </c>
      <c r="B25" s="275" t="s">
        <v>226</v>
      </c>
      <c r="C25" s="276"/>
      <c r="D25" s="63" t="str">
        <f>IF(COUNTIF(D26:D29,"C")&gt;0,"Y"," ")</f>
        <v xml:space="preserve"> </v>
      </c>
      <c r="E25" s="52"/>
      <c r="F25" s="48"/>
      <c r="G25" s="47">
        <f>G24+1</f>
        <v>4</v>
      </c>
      <c r="H25" s="45" t="s">
        <v>250</v>
      </c>
      <c r="I25" s="50"/>
      <c r="J25" s="51"/>
      <c r="K25" s="47">
        <f t="shared" si="5"/>
        <v>3</v>
      </c>
      <c r="L25" s="46" t="s">
        <v>115</v>
      </c>
      <c r="M25" s="28"/>
      <c r="N25" s="51" t="s">
        <v>251</v>
      </c>
      <c r="O25" s="47">
        <f t="shared" ref="O25:O33" si="6">O24+1</f>
        <v>2</v>
      </c>
      <c r="P25" s="46" t="s">
        <v>174</v>
      </c>
      <c r="Q25" s="28"/>
    </row>
    <row r="26" spans="1:21">
      <c r="A26" s="64" t="s">
        <v>252</v>
      </c>
      <c r="B26" s="266">
        <v>1</v>
      </c>
      <c r="C26" s="267"/>
      <c r="D26" s="65" t="e">
        <f>IF(AND(COUNTIF(#REF!,"A")&gt;7,(COUNTIF(#REF!,"A")&gt;1)),"C",IF(COUNTIF(#REF!,"A")&gt;0,"P"," "))</f>
        <v>#REF!</v>
      </c>
      <c r="E26" s="52"/>
      <c r="F26" s="48"/>
      <c r="G26" s="47">
        <f>G25+1</f>
        <v>5</v>
      </c>
      <c r="H26" s="80" t="s">
        <v>253</v>
      </c>
      <c r="I26" s="50"/>
      <c r="J26" s="48" t="s">
        <v>148</v>
      </c>
      <c r="K26" s="47">
        <f t="shared" si="5"/>
        <v>4</v>
      </c>
      <c r="L26" s="46" t="s">
        <v>116</v>
      </c>
      <c r="M26" s="28"/>
      <c r="N26" s="51" t="s">
        <v>254</v>
      </c>
      <c r="O26" s="47">
        <f t="shared" si="6"/>
        <v>3</v>
      </c>
      <c r="P26" s="45" t="s">
        <v>175</v>
      </c>
      <c r="Q26" s="28"/>
    </row>
    <row r="27" spans="1:21">
      <c r="A27" s="64" t="s">
        <v>203</v>
      </c>
      <c r="B27" s="266">
        <v>2</v>
      </c>
      <c r="C27" s="267"/>
      <c r="D27" s="66" t="e">
        <f>IF(AND(COUNTIF(#REF!,"A")&gt;6),"C",IF(COUNTIF(#REF!,"A")&gt;0,"P"," "))</f>
        <v>#REF!</v>
      </c>
      <c r="E27" s="52"/>
      <c r="F27" s="81"/>
      <c r="G27" s="47">
        <f>G26+1</f>
        <v>6</v>
      </c>
      <c r="H27" s="55" t="s">
        <v>255</v>
      </c>
      <c r="I27" s="50"/>
      <c r="J27" s="48"/>
      <c r="K27" s="47">
        <f t="shared" si="5"/>
        <v>5</v>
      </c>
      <c r="L27" s="46" t="s">
        <v>117</v>
      </c>
      <c r="M27" s="28"/>
      <c r="N27" s="48" t="s">
        <v>148</v>
      </c>
      <c r="O27" s="47">
        <f t="shared" si="6"/>
        <v>4</v>
      </c>
      <c r="P27" s="45" t="s">
        <v>176</v>
      </c>
      <c r="Q27" s="28"/>
    </row>
    <row r="28" spans="1:21">
      <c r="A28" s="64" t="s">
        <v>256</v>
      </c>
      <c r="B28" s="266">
        <v>3</v>
      </c>
      <c r="C28" s="267"/>
      <c r="D28" s="66" t="e">
        <f>IF(AND(COUNTIF(#REF!,"A")&gt;5,COUNTIF(#REF!,"A")&gt;1),"C",IF(COUNTIF(#REF!,"A")&gt;0,"P"," "))</f>
        <v>#REF!</v>
      </c>
      <c r="E28" s="52"/>
      <c r="F28" s="42" t="s">
        <v>257</v>
      </c>
      <c r="G28" s="43">
        <v>1</v>
      </c>
      <c r="H28" s="45" t="s">
        <v>258</v>
      </c>
      <c r="I28" s="50"/>
      <c r="J28" s="51" t="s">
        <v>149</v>
      </c>
      <c r="K28" s="47">
        <f t="shared" si="5"/>
        <v>6</v>
      </c>
      <c r="L28" s="45" t="s">
        <v>118</v>
      </c>
      <c r="M28" s="28"/>
      <c r="N28" s="48"/>
      <c r="O28" s="47">
        <f t="shared" si="6"/>
        <v>5</v>
      </c>
      <c r="P28" s="45" t="s">
        <v>177</v>
      </c>
      <c r="Q28" s="28"/>
    </row>
    <row r="29" spans="1:21" ht="13.5" thickBot="1">
      <c r="A29" s="67" t="s">
        <v>259</v>
      </c>
      <c r="B29" s="277">
        <v>4</v>
      </c>
      <c r="C29" s="278"/>
      <c r="D29" s="68" t="e">
        <f>IF(AND(COUNTIF(#REF!,"A")&gt;7,COUNTIF(#REF!,"A")&gt;1),"C",IF(COUNTIF(#REF!,"A")&gt;0,"P"," "))</f>
        <v>#REF!</v>
      </c>
      <c r="E29" s="82"/>
      <c r="F29" s="42" t="s">
        <v>260</v>
      </c>
      <c r="G29" s="47">
        <f>G28+1</f>
        <v>2</v>
      </c>
      <c r="H29" s="45" t="s">
        <v>247</v>
      </c>
      <c r="I29" s="50"/>
      <c r="J29" s="48"/>
      <c r="K29" s="47">
        <f t="shared" si="5"/>
        <v>7</v>
      </c>
      <c r="L29" s="45" t="s">
        <v>119</v>
      </c>
      <c r="M29" s="28"/>
      <c r="N29" s="48"/>
      <c r="O29" s="47">
        <f t="shared" si="6"/>
        <v>6</v>
      </c>
      <c r="P29" s="45" t="s">
        <v>178</v>
      </c>
      <c r="Q29" s="28"/>
      <c r="R29" s="28"/>
      <c r="S29" s="28"/>
      <c r="T29" s="28"/>
      <c r="U29" s="28"/>
    </row>
    <row r="30" spans="1:21">
      <c r="A30" s="83" t="s">
        <v>261</v>
      </c>
      <c r="B30" s="275" t="s">
        <v>226</v>
      </c>
      <c r="C30" s="276"/>
      <c r="D30" s="63" t="str">
        <f>IF(COUNTIF(D31:D34,"C")&gt;0,"Y"," ")</f>
        <v xml:space="preserve"> </v>
      </c>
      <c r="E30" s="52"/>
      <c r="F30" s="48"/>
      <c r="G30" s="47">
        <f t="shared" ref="G30:G43" si="7">G29+1</f>
        <v>3</v>
      </c>
      <c r="H30" s="46" t="s">
        <v>262</v>
      </c>
      <c r="I30" s="50"/>
      <c r="J30" s="48"/>
      <c r="K30" s="47">
        <f t="shared" si="5"/>
        <v>8</v>
      </c>
      <c r="L30" s="45" t="s">
        <v>120</v>
      </c>
      <c r="M30" s="28"/>
      <c r="N30" s="48"/>
      <c r="O30" s="47">
        <f t="shared" si="6"/>
        <v>7</v>
      </c>
      <c r="P30" s="45" t="s">
        <v>179</v>
      </c>
      <c r="Q30" s="28"/>
      <c r="R30" s="28"/>
      <c r="S30" s="28"/>
      <c r="T30" s="28" t="e">
        <f>IF(AND(D36="C",D38="C",D39="C"),"A"," ")</f>
        <v>#REF!</v>
      </c>
      <c r="U30" s="28"/>
    </row>
    <row r="31" spans="1:21">
      <c r="A31" s="64" t="s">
        <v>238</v>
      </c>
      <c r="B31" s="266">
        <v>1</v>
      </c>
      <c r="C31" s="267"/>
      <c r="D31" s="65" t="e">
        <f>IF(AND(COUNTIF(#REF!,"A")&gt;3),"C",IF(COUNTIF(#REF!,"A")&gt;0,"P"," "))</f>
        <v>#REF!</v>
      </c>
      <c r="E31" s="52"/>
      <c r="F31" s="48" t="s">
        <v>148</v>
      </c>
      <c r="G31" s="47">
        <f t="shared" si="7"/>
        <v>4</v>
      </c>
      <c r="H31" s="45" t="s">
        <v>263</v>
      </c>
      <c r="I31" s="50"/>
      <c r="J31" s="48"/>
      <c r="K31" s="47">
        <f t="shared" si="5"/>
        <v>9</v>
      </c>
      <c r="L31" s="45" t="s">
        <v>121</v>
      </c>
      <c r="M31" s="28"/>
      <c r="N31" s="48"/>
      <c r="O31" s="47">
        <f t="shared" si="6"/>
        <v>8</v>
      </c>
      <c r="P31" s="45" t="s">
        <v>180</v>
      </c>
      <c r="Q31" s="28"/>
      <c r="R31" s="28"/>
      <c r="S31" s="28"/>
      <c r="T31" s="28"/>
      <c r="U31" s="28"/>
    </row>
    <row r="32" spans="1:21">
      <c r="A32" s="64" t="s">
        <v>248</v>
      </c>
      <c r="B32" s="266">
        <v>2</v>
      </c>
      <c r="C32" s="267"/>
      <c r="D32" s="66" t="e">
        <f>IF(AND(#REF!="A",#REF!="A",COUNTIF(#REF!,"A")&gt;3),"C",IF(COUNTIF(#REF!,"A")&gt;0,"P"," "))</f>
        <v>#REF!</v>
      </c>
      <c r="E32" s="52"/>
      <c r="F32" s="48"/>
      <c r="G32" s="47">
        <f t="shared" si="7"/>
        <v>5</v>
      </c>
      <c r="H32" s="45" t="s">
        <v>264</v>
      </c>
      <c r="I32" s="50"/>
      <c r="J32" s="47"/>
      <c r="K32" s="47">
        <f t="shared" si="5"/>
        <v>10</v>
      </c>
      <c r="L32" s="55" t="s">
        <v>122</v>
      </c>
      <c r="M32" s="28"/>
      <c r="N32" s="48"/>
      <c r="O32" s="47">
        <f t="shared" si="6"/>
        <v>9</v>
      </c>
      <c r="P32" s="45" t="s">
        <v>181</v>
      </c>
      <c r="Q32" s="28"/>
      <c r="R32" s="28"/>
      <c r="S32" s="28"/>
      <c r="T32" s="28"/>
      <c r="U32" s="28"/>
    </row>
    <row r="33" spans="1:21">
      <c r="A33" s="64" t="s">
        <v>265</v>
      </c>
      <c r="B33" s="266">
        <v>3</v>
      </c>
      <c r="C33" s="267"/>
      <c r="D33" s="66" t="e">
        <f>IF(AND(#REF!="A",COUNTIF(#REF!,"A")&gt;5),"C",IF(COUNTIF(#REF!,"A")&gt;0,"P"," "))</f>
        <v>#REF!</v>
      </c>
      <c r="E33" s="52"/>
      <c r="F33" s="48"/>
      <c r="G33" s="47">
        <f t="shared" si="7"/>
        <v>6</v>
      </c>
      <c r="H33" s="45" t="s">
        <v>266</v>
      </c>
      <c r="I33" s="50"/>
      <c r="J33" s="42" t="s">
        <v>150</v>
      </c>
      <c r="K33" s="47">
        <v>1</v>
      </c>
      <c r="L33" s="46" t="s">
        <v>123</v>
      </c>
      <c r="M33" s="28"/>
      <c r="N33" s="47"/>
      <c r="O33" s="47">
        <f t="shared" si="6"/>
        <v>10</v>
      </c>
      <c r="P33" s="55" t="s">
        <v>182</v>
      </c>
      <c r="Q33" s="28"/>
      <c r="R33" s="28"/>
      <c r="S33" s="28"/>
      <c r="T33" s="28"/>
      <c r="U33" s="28"/>
    </row>
    <row r="34" spans="1:21" ht="13.5" thickBot="1">
      <c r="A34" s="67" t="s">
        <v>267</v>
      </c>
      <c r="B34" s="277">
        <v>4</v>
      </c>
      <c r="C34" s="278"/>
      <c r="D34" s="68" t="e">
        <f>IF(AND(COUNTIF(#REF!,"A")&gt;3,COUNTIF(#REF!,"A")&gt;5),"C",IF(COUNTIF(#REF!,"A")&gt;0,"P"," "))</f>
        <v>#REF!</v>
      </c>
      <c r="E34" s="52"/>
      <c r="F34" s="48"/>
      <c r="G34" s="47">
        <f t="shared" si="7"/>
        <v>7</v>
      </c>
      <c r="H34" s="45" t="s">
        <v>268</v>
      </c>
      <c r="I34" s="50"/>
      <c r="J34" s="51" t="s">
        <v>151</v>
      </c>
      <c r="K34" s="47">
        <f t="shared" ref="K34:K49" si="8">K33+1</f>
        <v>2</v>
      </c>
      <c r="L34" s="46" t="s">
        <v>124</v>
      </c>
      <c r="M34" s="28"/>
      <c r="N34" s="42" t="s">
        <v>256</v>
      </c>
      <c r="O34" s="43">
        <v>1</v>
      </c>
      <c r="P34" s="46" t="s">
        <v>183</v>
      </c>
      <c r="Q34" s="28"/>
      <c r="R34" s="28"/>
      <c r="S34" s="28"/>
      <c r="T34" s="28"/>
      <c r="U34" s="28"/>
    </row>
    <row r="35" spans="1:21">
      <c r="A35" s="83" t="s">
        <v>269</v>
      </c>
      <c r="B35" s="275" t="s">
        <v>226</v>
      </c>
      <c r="C35" s="276"/>
      <c r="D35" s="63" t="str">
        <f>IF(COUNTIF(D36:D39,"C")&gt;0,"Y"," ")</f>
        <v xml:space="preserve"> </v>
      </c>
      <c r="E35" s="52"/>
      <c r="F35" s="48" t="s">
        <v>148</v>
      </c>
      <c r="G35" s="47">
        <f t="shared" si="7"/>
        <v>8</v>
      </c>
      <c r="H35" s="45" t="s">
        <v>270</v>
      </c>
      <c r="I35" s="50"/>
      <c r="J35" s="51"/>
      <c r="K35" s="47">
        <f t="shared" si="8"/>
        <v>3</v>
      </c>
      <c r="L35" s="46" t="s">
        <v>125</v>
      </c>
      <c r="M35" s="28"/>
      <c r="N35" s="51" t="s">
        <v>271</v>
      </c>
      <c r="O35" s="47">
        <f t="shared" ref="O35:O46" si="9">O34+1</f>
        <v>2</v>
      </c>
      <c r="P35" s="46" t="s">
        <v>184</v>
      </c>
      <c r="Q35" s="28"/>
      <c r="R35" s="28"/>
      <c r="S35" s="28"/>
      <c r="T35" s="28"/>
      <c r="U35" s="28"/>
    </row>
    <row r="36" spans="1:21">
      <c r="A36" s="64" t="s">
        <v>69</v>
      </c>
      <c r="B36" s="266">
        <v>1</v>
      </c>
      <c r="C36" s="267"/>
      <c r="D36" s="65" t="e">
        <f>IF(AND(COUNTIF(#REF!,"A")&gt;4),"C",IF(COUNTIF(#REF!,"A")&gt;0,"P"," "))</f>
        <v>#REF!</v>
      </c>
      <c r="E36" s="52"/>
      <c r="F36" s="48"/>
      <c r="G36" s="47">
        <f t="shared" si="7"/>
        <v>9</v>
      </c>
      <c r="H36" s="45" t="s">
        <v>272</v>
      </c>
      <c r="I36" s="50"/>
      <c r="J36" s="48" t="s">
        <v>148</v>
      </c>
      <c r="K36" s="47">
        <f t="shared" si="8"/>
        <v>4</v>
      </c>
      <c r="L36" s="46" t="s">
        <v>126</v>
      </c>
      <c r="M36" s="28"/>
      <c r="N36" s="51"/>
      <c r="O36" s="47">
        <f t="shared" si="9"/>
        <v>3</v>
      </c>
      <c r="P36" s="46" t="s">
        <v>185</v>
      </c>
      <c r="Q36" s="28"/>
      <c r="R36" s="28"/>
      <c r="S36" s="28"/>
      <c r="T36" s="28"/>
      <c r="U36" s="28"/>
    </row>
    <row r="37" spans="1:21" ht="12.75" customHeight="1">
      <c r="A37" s="64" t="s">
        <v>273</v>
      </c>
      <c r="B37" s="266">
        <v>2</v>
      </c>
      <c r="C37" s="267"/>
      <c r="D37" s="66" t="e">
        <f>IF(AND(COUNTIF(#REF!,"A")&gt;4),"C",IF(COUNTIF(#REF!,"A")&gt;0,"P"," "))</f>
        <v>#REF!</v>
      </c>
      <c r="E37" s="52"/>
      <c r="F37" s="48" t="s">
        <v>148</v>
      </c>
      <c r="G37" s="47">
        <f t="shared" si="7"/>
        <v>10</v>
      </c>
      <c r="H37" s="45" t="s">
        <v>274</v>
      </c>
      <c r="I37" s="50"/>
      <c r="J37" s="48"/>
      <c r="K37" s="47">
        <f t="shared" si="8"/>
        <v>5</v>
      </c>
      <c r="L37" s="46" t="s">
        <v>127</v>
      </c>
      <c r="M37" s="28"/>
      <c r="N37" s="48"/>
      <c r="O37" s="47">
        <f t="shared" si="9"/>
        <v>4</v>
      </c>
      <c r="P37" s="46" t="s">
        <v>186</v>
      </c>
      <c r="Q37" s="28"/>
      <c r="S37" s="28"/>
      <c r="T37" s="28"/>
      <c r="U37" s="28"/>
    </row>
    <row r="38" spans="1:21">
      <c r="A38" s="64" t="s">
        <v>67</v>
      </c>
      <c r="B38" s="266">
        <v>3</v>
      </c>
      <c r="C38" s="267"/>
      <c r="D38" s="66" t="e">
        <f>IF(AND(#REF!="A",COUNTIF(#REF!,"A")&gt;4),"C",IF(COUNTIF(#REF!,"A")&gt;0,"P"," "))</f>
        <v>#REF!</v>
      </c>
      <c r="E38" s="52"/>
      <c r="F38" s="48"/>
      <c r="G38" s="47">
        <f t="shared" si="7"/>
        <v>11</v>
      </c>
      <c r="H38" s="45" t="s">
        <v>275</v>
      </c>
      <c r="I38" s="50"/>
      <c r="J38" s="48"/>
      <c r="K38" s="47">
        <f t="shared" si="8"/>
        <v>6</v>
      </c>
      <c r="L38" s="46" t="s">
        <v>128</v>
      </c>
      <c r="M38" s="28"/>
      <c r="N38" s="48"/>
      <c r="O38" s="47">
        <f t="shared" si="9"/>
        <v>5</v>
      </c>
      <c r="P38" s="46" t="s">
        <v>187</v>
      </c>
      <c r="Q38" s="28"/>
      <c r="R38" s="28"/>
      <c r="S38" s="28"/>
      <c r="T38" s="28"/>
      <c r="U38" s="28"/>
    </row>
    <row r="39" spans="1:21" ht="13.5" thickBot="1">
      <c r="A39" s="67" t="s">
        <v>276</v>
      </c>
      <c r="B39" s="277">
        <v>4</v>
      </c>
      <c r="C39" s="278"/>
      <c r="D39" s="68" t="e">
        <f>IF(AND(COUNTIF(#REF!,"A")&gt;1,COUNTIF(#REF!,"A")&gt;4),"C",IF(COUNTIF(#REF!,"A")&gt;0,"P"," "))</f>
        <v>#REF!</v>
      </c>
      <c r="E39" s="52"/>
      <c r="F39" s="48"/>
      <c r="G39" s="47">
        <f t="shared" si="7"/>
        <v>12</v>
      </c>
      <c r="H39" s="45" t="s">
        <v>277</v>
      </c>
      <c r="I39" s="50"/>
      <c r="J39" s="48"/>
      <c r="K39" s="47">
        <f t="shared" si="8"/>
        <v>7</v>
      </c>
      <c r="L39" s="46" t="s">
        <v>129</v>
      </c>
      <c r="M39" s="28"/>
      <c r="N39" s="48"/>
      <c r="O39" s="47">
        <f t="shared" si="9"/>
        <v>6</v>
      </c>
      <c r="P39" s="46" t="s">
        <v>188</v>
      </c>
      <c r="Q39" s="28"/>
      <c r="R39" s="28"/>
      <c r="S39" s="28"/>
      <c r="T39" s="28"/>
      <c r="U39" s="28"/>
    </row>
    <row r="40" spans="1:21">
      <c r="A40" s="84"/>
      <c r="B40" s="85"/>
      <c r="C40" s="85"/>
      <c r="D40" s="86"/>
      <c r="E40" s="52"/>
      <c r="F40" s="48"/>
      <c r="G40" s="47">
        <f t="shared" si="7"/>
        <v>13</v>
      </c>
      <c r="H40" s="45" t="s">
        <v>278</v>
      </c>
      <c r="I40" s="50"/>
      <c r="J40" s="48"/>
      <c r="K40" s="47">
        <f t="shared" si="8"/>
        <v>8</v>
      </c>
      <c r="L40" s="46" t="s">
        <v>130</v>
      </c>
      <c r="M40" s="28"/>
      <c r="N40" s="51" t="s">
        <v>279</v>
      </c>
      <c r="O40" s="47">
        <f t="shared" si="9"/>
        <v>7</v>
      </c>
      <c r="P40" s="45" t="s">
        <v>189</v>
      </c>
      <c r="Q40" s="28"/>
      <c r="R40" s="28"/>
      <c r="S40" s="28"/>
      <c r="T40" s="28"/>
      <c r="U40" s="28"/>
    </row>
    <row r="41" spans="1:21">
      <c r="A41" s="87" t="s">
        <v>280</v>
      </c>
      <c r="B41" s="88"/>
      <c r="C41" s="88"/>
      <c r="D41" s="89"/>
      <c r="E41" s="52"/>
      <c r="F41" s="48"/>
      <c r="G41" s="47">
        <f t="shared" si="7"/>
        <v>14</v>
      </c>
      <c r="H41" s="45" t="s">
        <v>281</v>
      </c>
      <c r="I41" s="50"/>
      <c r="J41" s="51" t="s">
        <v>152</v>
      </c>
      <c r="K41" s="47">
        <f t="shared" si="8"/>
        <v>9</v>
      </c>
      <c r="L41" s="45" t="s">
        <v>131</v>
      </c>
      <c r="M41" s="28"/>
      <c r="N41" s="48"/>
      <c r="O41" s="47">
        <f t="shared" si="9"/>
        <v>8</v>
      </c>
      <c r="P41" s="45" t="s">
        <v>190</v>
      </c>
      <c r="Q41" s="28"/>
      <c r="R41" s="28"/>
      <c r="S41" s="28"/>
      <c r="T41" s="28"/>
      <c r="U41" s="28"/>
    </row>
    <row r="42" spans="1:21">
      <c r="A42" s="286" t="s">
        <v>282</v>
      </c>
      <c r="B42" s="287"/>
      <c r="C42" s="287"/>
      <c r="D42" s="288"/>
      <c r="E42" s="52"/>
      <c r="F42" s="48"/>
      <c r="G42" s="47">
        <f t="shared" si="7"/>
        <v>15</v>
      </c>
      <c r="H42" s="45" t="s">
        <v>283</v>
      </c>
      <c r="I42" s="50"/>
      <c r="J42" s="48" t="s">
        <v>148</v>
      </c>
      <c r="K42" s="47">
        <f t="shared" si="8"/>
        <v>10</v>
      </c>
      <c r="L42" s="45" t="s">
        <v>132</v>
      </c>
      <c r="M42" s="28"/>
      <c r="N42" s="48"/>
      <c r="O42" s="47">
        <f t="shared" si="9"/>
        <v>9</v>
      </c>
      <c r="P42" s="45" t="s">
        <v>191</v>
      </c>
      <c r="Q42" s="28"/>
      <c r="R42" s="28"/>
      <c r="S42" s="28"/>
      <c r="T42" s="28"/>
      <c r="U42" s="28"/>
    </row>
    <row r="43" spans="1:21">
      <c r="A43" s="286"/>
      <c r="B43" s="287"/>
      <c r="C43" s="287"/>
      <c r="D43" s="288"/>
      <c r="E43" s="52"/>
      <c r="F43" s="47"/>
      <c r="G43" s="47">
        <f t="shared" si="7"/>
        <v>16</v>
      </c>
      <c r="H43" s="55" t="s">
        <v>284</v>
      </c>
      <c r="I43" s="50"/>
      <c r="J43" s="48" t="s">
        <v>148</v>
      </c>
      <c r="K43" s="47">
        <f t="shared" si="8"/>
        <v>11</v>
      </c>
      <c r="L43" s="45" t="s">
        <v>133</v>
      </c>
      <c r="M43" s="28"/>
      <c r="N43" s="48"/>
      <c r="O43" s="47">
        <f t="shared" si="9"/>
        <v>10</v>
      </c>
      <c r="P43" s="45" t="s">
        <v>192</v>
      </c>
      <c r="Q43" s="28"/>
      <c r="R43" s="28"/>
      <c r="S43" s="28"/>
      <c r="T43" s="28"/>
      <c r="U43" s="28"/>
    </row>
    <row r="44" spans="1:21" ht="12.75" customHeight="1">
      <c r="A44" s="90"/>
      <c r="B44" s="91"/>
      <c r="C44" s="91"/>
      <c r="D44" s="92"/>
      <c r="E44" s="52"/>
      <c r="F44" s="69" t="s">
        <v>285</v>
      </c>
      <c r="G44" s="76">
        <v>1</v>
      </c>
      <c r="H44" s="93" t="s">
        <v>286</v>
      </c>
      <c r="I44" s="50"/>
      <c r="J44" s="48"/>
      <c r="K44" s="47">
        <f t="shared" si="8"/>
        <v>12</v>
      </c>
      <c r="L44" s="45" t="s">
        <v>134</v>
      </c>
      <c r="M44" s="28"/>
      <c r="N44" s="48"/>
      <c r="O44" s="47">
        <f t="shared" si="9"/>
        <v>11</v>
      </c>
      <c r="P44" s="45" t="s">
        <v>193</v>
      </c>
      <c r="Q44" s="28"/>
      <c r="R44" s="28"/>
      <c r="S44" s="28"/>
      <c r="T44" s="28"/>
      <c r="U44" s="28"/>
    </row>
    <row r="45" spans="1:21">
      <c r="A45" s="289" t="s">
        <v>287</v>
      </c>
      <c r="B45" s="290"/>
      <c r="C45" s="290"/>
      <c r="D45" s="291"/>
      <c r="E45" s="52"/>
      <c r="F45" s="42" t="s">
        <v>260</v>
      </c>
      <c r="G45" s="47">
        <f t="shared" ref="G45:G50" si="10">G44+1</f>
        <v>2</v>
      </c>
      <c r="H45" s="45" t="s">
        <v>288</v>
      </c>
      <c r="I45" s="50"/>
      <c r="J45" s="48"/>
      <c r="K45" s="47">
        <f t="shared" si="8"/>
        <v>13</v>
      </c>
      <c r="L45" s="45" t="s">
        <v>135</v>
      </c>
      <c r="M45" s="28"/>
      <c r="N45" s="48"/>
      <c r="O45" s="47">
        <f t="shared" si="9"/>
        <v>12</v>
      </c>
      <c r="P45" s="45" t="s">
        <v>194</v>
      </c>
      <c r="Q45" s="28"/>
      <c r="R45" s="28"/>
      <c r="S45" s="28"/>
      <c r="T45" s="28"/>
      <c r="U45" s="28"/>
    </row>
    <row r="46" spans="1:21">
      <c r="A46" s="289"/>
      <c r="B46" s="290"/>
      <c r="C46" s="290"/>
      <c r="D46" s="291"/>
      <c r="E46" s="52"/>
      <c r="F46" s="48"/>
      <c r="G46" s="47">
        <f t="shared" si="10"/>
        <v>3</v>
      </c>
      <c r="H46" s="94" t="s">
        <v>289</v>
      </c>
      <c r="I46" s="50"/>
      <c r="J46" s="48"/>
      <c r="K46" s="47">
        <f t="shared" si="8"/>
        <v>14</v>
      </c>
      <c r="L46" s="45" t="s">
        <v>136</v>
      </c>
      <c r="M46" s="28"/>
      <c r="N46" s="47" t="s">
        <v>148</v>
      </c>
      <c r="O46" s="47">
        <f t="shared" si="9"/>
        <v>13</v>
      </c>
      <c r="P46" s="55" t="s">
        <v>195</v>
      </c>
      <c r="Q46" s="28"/>
      <c r="R46" s="28"/>
      <c r="S46" s="28"/>
      <c r="T46" s="28"/>
      <c r="U46" s="28"/>
    </row>
    <row r="47" spans="1:21" ht="25.7" customHeight="1">
      <c r="A47" s="95" t="s">
        <v>290</v>
      </c>
      <c r="B47" s="96"/>
      <c r="C47" s="96"/>
      <c r="D47" s="97"/>
      <c r="E47" s="52"/>
      <c r="F47" s="48"/>
      <c r="G47" s="47">
        <f t="shared" si="10"/>
        <v>4</v>
      </c>
      <c r="H47" s="98" t="s">
        <v>291</v>
      </c>
      <c r="I47" s="50"/>
      <c r="J47" s="48"/>
      <c r="K47" s="47">
        <f t="shared" si="8"/>
        <v>15</v>
      </c>
      <c r="L47" s="45" t="s">
        <v>137</v>
      </c>
      <c r="M47" s="28"/>
      <c r="Q47" s="28"/>
      <c r="R47" s="28"/>
      <c r="S47" s="28"/>
      <c r="T47" s="28"/>
      <c r="U47" s="28"/>
    </row>
    <row r="48" spans="1:21" ht="25.5">
      <c r="A48" s="99" t="s">
        <v>292</v>
      </c>
      <c r="B48" s="96"/>
      <c r="C48" s="96"/>
      <c r="D48" s="97"/>
      <c r="E48" s="52"/>
      <c r="F48" s="48"/>
      <c r="G48" s="47">
        <f t="shared" si="10"/>
        <v>5</v>
      </c>
      <c r="H48" s="98" t="s">
        <v>293</v>
      </c>
      <c r="I48" s="50"/>
      <c r="J48" s="48"/>
      <c r="K48" s="47">
        <f t="shared" si="8"/>
        <v>16</v>
      </c>
      <c r="L48" s="45" t="s">
        <v>138</v>
      </c>
      <c r="M48" s="28"/>
      <c r="Q48" s="28"/>
      <c r="R48" s="28"/>
      <c r="S48" s="28"/>
      <c r="T48" s="28"/>
      <c r="U48" s="28"/>
    </row>
    <row r="49" spans="1:21">
      <c r="A49" s="99" t="s">
        <v>294</v>
      </c>
      <c r="B49" s="96"/>
      <c r="C49" s="96"/>
      <c r="D49" s="97"/>
      <c r="E49" s="52"/>
      <c r="F49" s="48"/>
      <c r="G49" s="47">
        <f t="shared" si="10"/>
        <v>6</v>
      </c>
      <c r="H49" s="98" t="s">
        <v>295</v>
      </c>
      <c r="I49" s="50"/>
      <c r="J49" s="47"/>
      <c r="K49" s="47">
        <f t="shared" si="8"/>
        <v>17</v>
      </c>
      <c r="L49" s="55" t="s">
        <v>139</v>
      </c>
      <c r="M49" s="28"/>
      <c r="Q49" s="28"/>
      <c r="R49" s="28"/>
      <c r="S49" s="28"/>
      <c r="T49" s="28"/>
      <c r="U49" s="28"/>
    </row>
    <row r="50" spans="1:21" ht="25.5">
      <c r="A50" s="99" t="s">
        <v>296</v>
      </c>
      <c r="B50" s="96"/>
      <c r="C50" s="96"/>
      <c r="D50" s="97"/>
      <c r="E50" s="52"/>
      <c r="F50" s="81"/>
      <c r="G50" s="47">
        <f t="shared" si="10"/>
        <v>7</v>
      </c>
      <c r="H50" s="100" t="s">
        <v>297</v>
      </c>
      <c r="I50" s="50"/>
      <c r="M50" s="28"/>
      <c r="Q50" s="28"/>
      <c r="R50" s="28"/>
      <c r="S50" s="28"/>
      <c r="T50" s="28"/>
      <c r="U50" s="28"/>
    </row>
    <row r="51" spans="1:21">
      <c r="A51" s="99"/>
      <c r="B51" s="96"/>
      <c r="C51" s="96"/>
      <c r="D51" s="97"/>
      <c r="E51" s="52"/>
      <c r="F51" s="69" t="s">
        <v>298</v>
      </c>
      <c r="G51" s="76">
        <v>1</v>
      </c>
      <c r="H51" s="93" t="s">
        <v>299</v>
      </c>
      <c r="I51" s="50"/>
      <c r="M51" s="28"/>
      <c r="Q51" s="28"/>
      <c r="R51" s="28"/>
      <c r="S51" s="28"/>
      <c r="T51" s="28"/>
      <c r="U51" s="28"/>
    </row>
    <row r="52" spans="1:21">
      <c r="A52" s="99" t="s">
        <v>300</v>
      </c>
      <c r="B52" s="96"/>
      <c r="C52" s="96"/>
      <c r="D52" s="97"/>
      <c r="E52" s="52"/>
      <c r="F52" s="42" t="s">
        <v>260</v>
      </c>
      <c r="G52" s="47">
        <f>G51+1</f>
        <v>2</v>
      </c>
      <c r="H52" s="101" t="s">
        <v>301</v>
      </c>
      <c r="I52" s="50"/>
      <c r="M52" s="28"/>
      <c r="Q52" s="28"/>
      <c r="R52" s="28"/>
      <c r="S52" s="28"/>
      <c r="T52" s="28"/>
      <c r="U52" s="28"/>
    </row>
    <row r="53" spans="1:21">
      <c r="A53" s="99" t="s">
        <v>294</v>
      </c>
      <c r="B53" s="96"/>
      <c r="C53" s="96"/>
      <c r="D53" s="97"/>
      <c r="E53" s="52"/>
      <c r="F53" s="48"/>
      <c r="G53" s="47">
        <f>G52+1</f>
        <v>3</v>
      </c>
      <c r="H53" s="46" t="s">
        <v>302</v>
      </c>
      <c r="I53" s="50"/>
      <c r="M53" s="28"/>
      <c r="Q53" s="28"/>
      <c r="R53" s="28"/>
      <c r="S53" s="28"/>
      <c r="T53" s="28"/>
      <c r="U53" s="28"/>
    </row>
    <row r="54" spans="1:21">
      <c r="A54" s="99" t="s">
        <v>296</v>
      </c>
      <c r="B54" s="96"/>
      <c r="C54" s="96"/>
      <c r="D54" s="97"/>
      <c r="E54" s="52"/>
      <c r="F54" s="48"/>
      <c r="G54" s="47" t="s">
        <v>303</v>
      </c>
      <c r="H54" s="98" t="s">
        <v>304</v>
      </c>
      <c r="I54" s="50"/>
      <c r="M54" s="28"/>
      <c r="Q54" s="28"/>
      <c r="R54" s="28"/>
      <c r="S54" s="28"/>
      <c r="T54" s="28"/>
      <c r="U54" s="28"/>
    </row>
    <row r="55" spans="1:21">
      <c r="A55" s="99"/>
      <c r="B55" s="96"/>
      <c r="C55" s="96"/>
      <c r="D55" s="97"/>
      <c r="E55" s="52"/>
      <c r="F55" s="48"/>
      <c r="G55" s="47" t="s">
        <v>305</v>
      </c>
      <c r="H55" s="101" t="s">
        <v>306</v>
      </c>
      <c r="I55" s="50"/>
      <c r="M55" s="28"/>
      <c r="Q55" s="28"/>
      <c r="R55" s="28"/>
      <c r="S55" s="28"/>
      <c r="T55" s="28"/>
      <c r="U55" s="28"/>
    </row>
    <row r="56" spans="1:21" ht="13.15" customHeight="1">
      <c r="A56" s="99" t="s">
        <v>307</v>
      </c>
      <c r="B56" s="96"/>
      <c r="C56" s="96"/>
      <c r="D56" s="97"/>
      <c r="E56" s="52"/>
      <c r="F56" s="81"/>
      <c r="G56" s="47" t="s">
        <v>308</v>
      </c>
      <c r="H56" s="100" t="s">
        <v>309</v>
      </c>
      <c r="I56" s="50"/>
      <c r="M56" s="28"/>
      <c r="Q56" s="28"/>
      <c r="R56" s="102"/>
      <c r="S56" s="103"/>
      <c r="T56" s="28"/>
      <c r="U56" s="28"/>
    </row>
    <row r="57" spans="1:21">
      <c r="A57" s="99" t="s">
        <v>310</v>
      </c>
      <c r="B57" s="96"/>
      <c r="C57" s="96"/>
      <c r="D57" s="97"/>
      <c r="E57" s="52"/>
      <c r="I57" s="50"/>
      <c r="M57" s="28"/>
      <c r="Q57" s="28"/>
      <c r="R57" s="103"/>
      <c r="T57" s="28"/>
      <c r="U57" s="28"/>
    </row>
    <row r="58" spans="1:21">
      <c r="A58" s="99" t="s">
        <v>148</v>
      </c>
      <c r="B58" s="96"/>
      <c r="C58" s="96"/>
      <c r="D58" s="97"/>
      <c r="E58" s="52"/>
      <c r="I58" s="50"/>
      <c r="M58" s="28"/>
      <c r="Q58" s="28"/>
      <c r="R58" s="103"/>
      <c r="T58" s="28"/>
      <c r="U58" s="28"/>
    </row>
    <row r="59" spans="1:21">
      <c r="A59" s="95" t="s">
        <v>311</v>
      </c>
      <c r="B59" s="104"/>
      <c r="C59" s="104"/>
      <c r="D59" s="105"/>
      <c r="E59" s="52"/>
      <c r="I59" s="50"/>
      <c r="M59" s="28"/>
      <c r="Q59" s="28"/>
      <c r="R59" s="103"/>
      <c r="S59" s="28"/>
      <c r="T59" s="28"/>
      <c r="U59" s="28"/>
    </row>
    <row r="60" spans="1:21">
      <c r="A60" s="106" t="s">
        <v>312</v>
      </c>
      <c r="B60" s="104"/>
      <c r="C60" s="104"/>
      <c r="D60" s="105"/>
      <c r="E60" s="52"/>
      <c r="I60" s="50"/>
      <c r="M60" s="28"/>
      <c r="Q60" s="28"/>
      <c r="R60" s="28"/>
      <c r="S60" s="52"/>
      <c r="T60" s="28"/>
      <c r="U60" s="28"/>
    </row>
    <row r="61" spans="1:21">
      <c r="A61" s="106" t="s">
        <v>313</v>
      </c>
      <c r="B61" s="107"/>
      <c r="C61" s="107"/>
      <c r="D61" s="108"/>
      <c r="E61" s="52"/>
      <c r="I61" s="50"/>
      <c r="M61" s="28"/>
      <c r="Q61" s="28"/>
      <c r="R61" s="28"/>
      <c r="S61" s="52"/>
      <c r="T61" s="28"/>
      <c r="U61" s="28"/>
    </row>
    <row r="62" spans="1:21">
      <c r="A62" s="109"/>
      <c r="B62" s="110"/>
      <c r="C62" s="110"/>
      <c r="D62" s="111"/>
      <c r="E62" s="52"/>
      <c r="I62" s="50"/>
      <c r="M62" s="28"/>
      <c r="Q62" s="28"/>
      <c r="R62" s="28"/>
      <c r="S62" s="52"/>
      <c r="T62" s="28"/>
      <c r="U62" s="28"/>
    </row>
    <row r="63" spans="1:21" ht="13.5" thickBot="1">
      <c r="E63" s="52"/>
      <c r="F63" s="113"/>
      <c r="G63" s="113"/>
      <c r="H63" s="115"/>
      <c r="I63" s="50"/>
      <c r="M63" s="28"/>
      <c r="Q63" s="28"/>
      <c r="R63" s="28"/>
      <c r="S63" s="52"/>
      <c r="T63" s="28"/>
      <c r="U63" s="28"/>
    </row>
    <row r="64" spans="1:21" ht="24" thickBot="1">
      <c r="A64" s="292" t="str">
        <f ca="1">A1</f>
        <v>Sheet1</v>
      </c>
      <c r="B64" s="293"/>
      <c r="C64" s="293"/>
      <c r="D64" s="294"/>
      <c r="E64" s="28"/>
      <c r="F64" s="113"/>
      <c r="G64" s="113"/>
      <c r="H64" s="115"/>
      <c r="I64" s="50"/>
      <c r="M64" s="50"/>
      <c r="N64" s="116"/>
      <c r="O64" s="116"/>
      <c r="P64" s="118"/>
      <c r="Q64" s="28"/>
      <c r="R64" s="28"/>
      <c r="S64" s="28"/>
      <c r="T64" s="28"/>
      <c r="U64" s="28"/>
    </row>
    <row r="65" spans="1:21">
      <c r="A65" s="119"/>
      <c r="B65" s="113"/>
      <c r="C65" s="113"/>
      <c r="D65" s="120"/>
      <c r="E65" s="28"/>
      <c r="F65" s="257" t="s">
        <v>198</v>
      </c>
      <c r="G65" s="258"/>
      <c r="H65" s="259"/>
      <c r="I65" s="50"/>
      <c r="J65" s="33" t="s">
        <v>198</v>
      </c>
      <c r="K65" s="34"/>
      <c r="L65" s="36"/>
      <c r="M65" s="28"/>
      <c r="N65" s="33" t="s">
        <v>198</v>
      </c>
      <c r="O65" s="34"/>
      <c r="P65" s="36"/>
      <c r="Q65" s="28"/>
      <c r="R65" s="28"/>
      <c r="S65" s="28"/>
      <c r="T65" s="28"/>
      <c r="U65" s="28"/>
    </row>
    <row r="66" spans="1:21">
      <c r="A66" s="119"/>
      <c r="B66" s="113"/>
      <c r="C66" s="113"/>
      <c r="D66" s="120"/>
      <c r="E66" s="28"/>
      <c r="F66" s="263" t="s">
        <v>200</v>
      </c>
      <c r="G66" s="264"/>
      <c r="H66" s="265"/>
      <c r="I66" s="50"/>
      <c r="J66" s="263" t="s">
        <v>200</v>
      </c>
      <c r="K66" s="264"/>
      <c r="L66" s="265"/>
      <c r="M66" s="28"/>
      <c r="N66" s="263" t="s">
        <v>200</v>
      </c>
      <c r="O66" s="264"/>
      <c r="P66" s="265"/>
      <c r="Q66" s="28"/>
      <c r="R66" s="28"/>
      <c r="S66" s="28"/>
      <c r="T66" s="28"/>
      <c r="U66" s="28"/>
    </row>
    <row r="67" spans="1:21">
      <c r="A67" s="119"/>
      <c r="B67" s="113"/>
      <c r="C67" s="113"/>
      <c r="D67" s="120"/>
      <c r="E67" s="28"/>
      <c r="F67" s="42" t="s">
        <v>314</v>
      </c>
      <c r="G67" s="47">
        <v>1</v>
      </c>
      <c r="H67" s="46" t="s">
        <v>315</v>
      </c>
      <c r="I67" s="50"/>
      <c r="J67" s="42" t="s">
        <v>316</v>
      </c>
      <c r="K67" s="47">
        <v>1</v>
      </c>
      <c r="L67" s="121" t="s">
        <v>317</v>
      </c>
      <c r="M67" s="28"/>
      <c r="N67" s="122" t="s">
        <v>244</v>
      </c>
      <c r="O67" s="123">
        <v>1</v>
      </c>
      <c r="P67" s="125" t="s">
        <v>318</v>
      </c>
      <c r="Q67" s="28"/>
      <c r="R67" s="28"/>
      <c r="S67" s="28"/>
      <c r="T67" s="28"/>
      <c r="U67" s="28"/>
    </row>
    <row r="68" spans="1:21">
      <c r="A68" s="119"/>
      <c r="B68" s="113"/>
      <c r="C68" s="113"/>
      <c r="D68" s="120"/>
      <c r="E68" s="28"/>
      <c r="F68" s="51" t="s">
        <v>319</v>
      </c>
      <c r="G68" s="47">
        <f t="shared" ref="G68:G121" si="11">G67+1</f>
        <v>2</v>
      </c>
      <c r="H68" s="45" t="s">
        <v>320</v>
      </c>
      <c r="I68" s="50"/>
      <c r="J68" s="51" t="s">
        <v>321</v>
      </c>
      <c r="K68" s="47">
        <f t="shared" ref="K68:K78" si="12">K67+1</f>
        <v>2</v>
      </c>
      <c r="L68" s="121" t="s">
        <v>322</v>
      </c>
      <c r="M68" s="28"/>
      <c r="N68" s="126" t="s">
        <v>323</v>
      </c>
      <c r="O68" s="47">
        <f t="shared" ref="O68:O89" si="13">O67+1</f>
        <v>2</v>
      </c>
      <c r="P68" s="45" t="s">
        <v>324</v>
      </c>
      <c r="Q68" s="28"/>
      <c r="R68" s="28"/>
      <c r="S68" s="28"/>
      <c r="T68" s="28"/>
      <c r="U68" s="28"/>
    </row>
    <row r="69" spans="1:21">
      <c r="A69" s="119"/>
      <c r="B69" s="113"/>
      <c r="C69" s="113"/>
      <c r="D69" s="120"/>
      <c r="E69" s="28"/>
      <c r="F69" s="51" t="s">
        <v>325</v>
      </c>
      <c r="G69" s="47">
        <f t="shared" si="11"/>
        <v>3</v>
      </c>
      <c r="H69" s="45" t="s">
        <v>326</v>
      </c>
      <c r="I69" s="50"/>
      <c r="J69" s="51"/>
      <c r="K69" s="47">
        <f t="shared" si="12"/>
        <v>3</v>
      </c>
      <c r="L69" s="121" t="s">
        <v>327</v>
      </c>
      <c r="M69" s="28"/>
      <c r="N69" s="127"/>
      <c r="O69" s="47">
        <f t="shared" si="13"/>
        <v>3</v>
      </c>
      <c r="P69" s="45" t="s">
        <v>328</v>
      </c>
      <c r="Q69" s="28"/>
      <c r="R69" s="28"/>
      <c r="S69" s="28"/>
      <c r="T69" s="28"/>
      <c r="U69" s="28"/>
    </row>
    <row r="70" spans="1:21">
      <c r="A70" s="119"/>
      <c r="B70" s="113"/>
      <c r="C70" s="113"/>
      <c r="D70" s="120"/>
      <c r="E70" s="52"/>
      <c r="F70" s="48"/>
      <c r="G70" s="47">
        <f t="shared" si="11"/>
        <v>4</v>
      </c>
      <c r="H70" s="45" t="s">
        <v>329</v>
      </c>
      <c r="I70" s="50"/>
      <c r="J70" s="48"/>
      <c r="K70" s="47">
        <f t="shared" si="12"/>
        <v>4</v>
      </c>
      <c r="L70" s="121" t="s">
        <v>330</v>
      </c>
      <c r="M70" s="28"/>
      <c r="N70" s="127" t="s">
        <v>331</v>
      </c>
      <c r="O70" s="47">
        <f t="shared" si="13"/>
        <v>4</v>
      </c>
      <c r="P70" s="45" t="s">
        <v>332</v>
      </c>
      <c r="Q70" s="28"/>
      <c r="R70" s="28"/>
      <c r="S70" s="52"/>
      <c r="T70" s="28"/>
      <c r="U70" s="28"/>
    </row>
    <row r="71" spans="1:21">
      <c r="A71" s="119"/>
      <c r="B71" s="113"/>
      <c r="C71" s="113"/>
      <c r="D71" s="120"/>
      <c r="E71" s="52"/>
      <c r="F71" s="48"/>
      <c r="G71" s="47">
        <f t="shared" si="11"/>
        <v>5</v>
      </c>
      <c r="H71" s="45" t="s">
        <v>333</v>
      </c>
      <c r="I71" s="50"/>
      <c r="J71" s="51" t="s">
        <v>334</v>
      </c>
      <c r="K71" s="47">
        <f t="shared" si="12"/>
        <v>5</v>
      </c>
      <c r="L71" s="128" t="s">
        <v>335</v>
      </c>
      <c r="M71" s="28"/>
      <c r="N71" s="127" t="s">
        <v>336</v>
      </c>
      <c r="O71" s="47">
        <f t="shared" si="13"/>
        <v>5</v>
      </c>
      <c r="P71" s="45" t="s">
        <v>337</v>
      </c>
      <c r="Q71" s="28"/>
      <c r="R71" s="28"/>
      <c r="S71" s="52"/>
      <c r="T71" s="28"/>
      <c r="U71" s="28"/>
    </row>
    <row r="72" spans="1:21">
      <c r="A72" s="119"/>
      <c r="B72" s="113"/>
      <c r="C72" s="113"/>
      <c r="D72" s="120"/>
      <c r="E72" s="52"/>
      <c r="F72" s="48"/>
      <c r="G72" s="47">
        <f t="shared" si="11"/>
        <v>6</v>
      </c>
      <c r="H72" s="45" t="s">
        <v>338</v>
      </c>
      <c r="I72" s="50"/>
      <c r="J72" s="48"/>
      <c r="K72" s="47">
        <f t="shared" si="12"/>
        <v>6</v>
      </c>
      <c r="L72" s="128" t="s">
        <v>339</v>
      </c>
      <c r="M72" s="28"/>
      <c r="N72" s="127" t="s">
        <v>340</v>
      </c>
      <c r="O72" s="47">
        <f t="shared" si="13"/>
        <v>6</v>
      </c>
      <c r="P72" s="45" t="s">
        <v>341</v>
      </c>
      <c r="Q72" s="28"/>
      <c r="R72" s="28"/>
      <c r="S72" s="52"/>
      <c r="T72" s="28"/>
      <c r="U72" s="28"/>
    </row>
    <row r="73" spans="1:21">
      <c r="A73" s="119"/>
      <c r="B73" s="113"/>
      <c r="C73" s="113"/>
      <c r="D73" s="120"/>
      <c r="E73" s="52"/>
      <c r="F73" s="48"/>
      <c r="G73" s="47">
        <f t="shared" si="11"/>
        <v>7</v>
      </c>
      <c r="H73" s="45" t="s">
        <v>342</v>
      </c>
      <c r="I73" s="50"/>
      <c r="J73" s="48"/>
      <c r="K73" s="47">
        <f t="shared" si="12"/>
        <v>7</v>
      </c>
      <c r="L73" s="128" t="s">
        <v>343</v>
      </c>
      <c r="M73" s="28"/>
      <c r="N73" s="127"/>
      <c r="O73" s="47">
        <f t="shared" si="13"/>
        <v>7</v>
      </c>
      <c r="P73" s="45" t="s">
        <v>344</v>
      </c>
      <c r="Q73" s="28"/>
      <c r="R73" s="28"/>
      <c r="S73" s="52"/>
      <c r="T73" s="28"/>
      <c r="U73" s="28"/>
    </row>
    <row r="74" spans="1:21">
      <c r="A74" s="119"/>
      <c r="B74" s="113"/>
      <c r="C74" s="113"/>
      <c r="D74" s="120"/>
      <c r="E74" s="52"/>
      <c r="F74" s="47"/>
      <c r="G74" s="47">
        <f t="shared" si="11"/>
        <v>8</v>
      </c>
      <c r="H74" s="55" t="s">
        <v>345</v>
      </c>
      <c r="I74" s="50"/>
      <c r="J74" s="48"/>
      <c r="K74" s="47">
        <f t="shared" si="12"/>
        <v>8</v>
      </c>
      <c r="L74" s="128" t="s">
        <v>346</v>
      </c>
      <c r="M74" s="28"/>
      <c r="N74" s="130" t="s">
        <v>347</v>
      </c>
      <c r="O74" s="47">
        <f t="shared" si="13"/>
        <v>8</v>
      </c>
      <c r="P74" s="131" t="s">
        <v>348</v>
      </c>
      <c r="Q74" s="28"/>
      <c r="R74" s="28"/>
      <c r="S74" s="52"/>
      <c r="T74" s="28"/>
      <c r="U74" s="28"/>
    </row>
    <row r="75" spans="1:21">
      <c r="A75" s="119"/>
      <c r="B75" s="113"/>
      <c r="C75" s="113"/>
      <c r="D75" s="120"/>
      <c r="E75" s="52"/>
      <c r="F75" s="42" t="s">
        <v>69</v>
      </c>
      <c r="G75" s="43">
        <v>1</v>
      </c>
      <c r="H75" s="45" t="s">
        <v>349</v>
      </c>
      <c r="I75" s="50"/>
      <c r="J75" s="48"/>
      <c r="K75" s="47">
        <f t="shared" si="12"/>
        <v>9</v>
      </c>
      <c r="L75" s="128" t="s">
        <v>350</v>
      </c>
      <c r="M75" s="28"/>
      <c r="N75" s="127"/>
      <c r="O75" s="47">
        <f t="shared" si="13"/>
        <v>9</v>
      </c>
      <c r="P75" s="45" t="s">
        <v>351</v>
      </c>
      <c r="Q75" s="28"/>
      <c r="R75" s="28"/>
      <c r="S75" s="52"/>
      <c r="T75" s="28"/>
      <c r="U75" s="28"/>
    </row>
    <row r="76" spans="1:21">
      <c r="A76" s="119"/>
      <c r="B76" s="113"/>
      <c r="C76" s="113"/>
      <c r="D76" s="120"/>
      <c r="E76" s="52"/>
      <c r="F76" s="51" t="s">
        <v>352</v>
      </c>
      <c r="G76" s="47">
        <f t="shared" si="11"/>
        <v>2</v>
      </c>
      <c r="H76" s="45" t="s">
        <v>353</v>
      </c>
      <c r="I76" s="50"/>
      <c r="J76" s="48"/>
      <c r="K76" s="47">
        <f t="shared" si="12"/>
        <v>10</v>
      </c>
      <c r="L76" s="128" t="s">
        <v>354</v>
      </c>
      <c r="M76" s="28"/>
      <c r="N76" s="127"/>
      <c r="O76" s="47">
        <f t="shared" si="13"/>
        <v>10</v>
      </c>
      <c r="P76" s="45" t="s">
        <v>355</v>
      </c>
      <c r="Q76" s="28"/>
      <c r="R76" s="28"/>
      <c r="S76" s="28"/>
      <c r="T76" s="28"/>
      <c r="U76" s="28"/>
    </row>
    <row r="77" spans="1:21">
      <c r="A77" s="119"/>
      <c r="B77" s="113"/>
      <c r="C77" s="113"/>
      <c r="D77" s="120"/>
      <c r="E77" s="52"/>
      <c r="F77" s="48" t="s">
        <v>148</v>
      </c>
      <c r="G77" s="47">
        <f t="shared" si="11"/>
        <v>3</v>
      </c>
      <c r="H77" s="45" t="s">
        <v>356</v>
      </c>
      <c r="I77" s="50"/>
      <c r="J77" s="48"/>
      <c r="K77" s="47">
        <f t="shared" si="12"/>
        <v>11</v>
      </c>
      <c r="L77" s="128" t="s">
        <v>357</v>
      </c>
      <c r="M77" s="28"/>
      <c r="N77" s="127"/>
      <c r="O77" s="47">
        <f t="shared" si="13"/>
        <v>11</v>
      </c>
      <c r="P77" s="45" t="s">
        <v>358</v>
      </c>
      <c r="Q77" s="28"/>
      <c r="R77" s="28"/>
      <c r="S77" s="28"/>
      <c r="T77" s="28"/>
      <c r="U77" s="28"/>
    </row>
    <row r="78" spans="1:21">
      <c r="A78" s="119"/>
      <c r="B78" s="113"/>
      <c r="C78" s="113"/>
      <c r="D78" s="120"/>
      <c r="E78" s="52"/>
      <c r="F78" s="48"/>
      <c r="G78" s="47">
        <f t="shared" si="11"/>
        <v>4</v>
      </c>
      <c r="H78" s="45" t="s">
        <v>359</v>
      </c>
      <c r="I78" s="50"/>
      <c r="J78" s="47"/>
      <c r="K78" s="47">
        <f t="shared" si="12"/>
        <v>12</v>
      </c>
      <c r="L78" s="132" t="s">
        <v>360</v>
      </c>
      <c r="M78" s="28"/>
      <c r="N78" s="127"/>
      <c r="O78" s="47">
        <f t="shared" si="13"/>
        <v>12</v>
      </c>
      <c r="P78" s="45" t="s">
        <v>361</v>
      </c>
      <c r="Q78" s="28"/>
      <c r="R78" s="28"/>
      <c r="S78" s="28"/>
      <c r="T78" s="28"/>
      <c r="U78" s="28"/>
    </row>
    <row r="79" spans="1:21">
      <c r="A79" s="119"/>
      <c r="B79" s="113"/>
      <c r="C79" s="113"/>
      <c r="D79" s="120"/>
      <c r="E79" s="52"/>
      <c r="F79" s="48"/>
      <c r="G79" s="47">
        <f t="shared" si="11"/>
        <v>5</v>
      </c>
      <c r="H79" s="45" t="s">
        <v>362</v>
      </c>
      <c r="I79" s="50"/>
      <c r="J79" s="42" t="s">
        <v>363</v>
      </c>
      <c r="K79" s="43">
        <v>1</v>
      </c>
      <c r="L79" s="121" t="s">
        <v>364</v>
      </c>
      <c r="M79" s="28"/>
      <c r="N79" s="127"/>
      <c r="O79" s="47">
        <f t="shared" si="13"/>
        <v>13</v>
      </c>
      <c r="P79" s="45" t="s">
        <v>365</v>
      </c>
      <c r="Q79" s="28"/>
      <c r="R79" s="28"/>
      <c r="S79" s="28"/>
      <c r="T79" s="28"/>
      <c r="U79" s="28"/>
    </row>
    <row r="80" spans="1:21" ht="12.75" customHeight="1">
      <c r="A80" s="119"/>
      <c r="B80" s="113"/>
      <c r="C80" s="113"/>
      <c r="D80" s="120"/>
      <c r="E80" s="52"/>
      <c r="F80" s="48"/>
      <c r="G80" s="47">
        <f t="shared" si="11"/>
        <v>6</v>
      </c>
      <c r="H80" s="45" t="s">
        <v>366</v>
      </c>
      <c r="I80" s="50"/>
      <c r="J80" s="51" t="s">
        <v>151</v>
      </c>
      <c r="K80" s="47">
        <f t="shared" ref="K80:K93" si="14">K79+1</f>
        <v>2</v>
      </c>
      <c r="L80" s="121" t="s">
        <v>367</v>
      </c>
      <c r="M80" s="28"/>
      <c r="N80" s="127"/>
      <c r="O80" s="47">
        <f t="shared" si="13"/>
        <v>14</v>
      </c>
      <c r="P80" s="45" t="s">
        <v>368</v>
      </c>
      <c r="Q80" s="28"/>
      <c r="R80" s="28"/>
      <c r="S80" s="28"/>
      <c r="T80" s="28"/>
      <c r="U80" s="28"/>
    </row>
    <row r="81" spans="1:21">
      <c r="A81" s="119"/>
      <c r="B81" s="113"/>
      <c r="C81" s="113"/>
      <c r="D81" s="120"/>
      <c r="E81" s="52"/>
      <c r="F81" s="48"/>
      <c r="G81" s="47">
        <f t="shared" si="11"/>
        <v>7</v>
      </c>
      <c r="H81" s="45" t="s">
        <v>369</v>
      </c>
      <c r="I81" s="50"/>
      <c r="J81" s="51"/>
      <c r="K81" s="47">
        <f t="shared" si="14"/>
        <v>3</v>
      </c>
      <c r="L81" s="121" t="s">
        <v>370</v>
      </c>
      <c r="M81" s="28"/>
      <c r="N81" s="127"/>
      <c r="O81" s="47">
        <f t="shared" si="13"/>
        <v>15</v>
      </c>
      <c r="P81" s="45" t="s">
        <v>371</v>
      </c>
      <c r="Q81" s="28"/>
      <c r="R81" s="28"/>
      <c r="S81" s="28"/>
      <c r="T81" s="28"/>
      <c r="U81" s="28"/>
    </row>
    <row r="82" spans="1:21">
      <c r="A82" s="119"/>
      <c r="B82" s="113"/>
      <c r="C82" s="113"/>
      <c r="D82" s="120"/>
      <c r="E82" s="52"/>
      <c r="F82" s="48"/>
      <c r="G82" s="47">
        <f t="shared" si="11"/>
        <v>8</v>
      </c>
      <c r="H82" s="45" t="s">
        <v>372</v>
      </c>
      <c r="I82" s="50"/>
      <c r="J82" s="48"/>
      <c r="K82" s="47">
        <f t="shared" si="14"/>
        <v>4</v>
      </c>
      <c r="L82" s="121" t="s">
        <v>373</v>
      </c>
      <c r="M82" s="28"/>
      <c r="N82" s="130" t="s">
        <v>374</v>
      </c>
      <c r="O82" s="47">
        <f t="shared" si="13"/>
        <v>16</v>
      </c>
      <c r="P82" s="131" t="s">
        <v>375</v>
      </c>
      <c r="Q82" s="28"/>
      <c r="R82" s="28"/>
      <c r="S82" s="28"/>
      <c r="T82" s="28"/>
      <c r="U82" s="28"/>
    </row>
    <row r="83" spans="1:21">
      <c r="A83" s="119"/>
      <c r="B83" s="113"/>
      <c r="C83" s="113"/>
      <c r="D83" s="120"/>
      <c r="E83" s="52"/>
      <c r="F83" s="48"/>
      <c r="G83" s="47">
        <f t="shared" si="11"/>
        <v>9</v>
      </c>
      <c r="H83" s="45" t="s">
        <v>376</v>
      </c>
      <c r="I83" s="50"/>
      <c r="J83" s="48"/>
      <c r="K83" s="47">
        <f t="shared" si="14"/>
        <v>5</v>
      </c>
      <c r="L83" s="121" t="s">
        <v>377</v>
      </c>
      <c r="M83" s="28"/>
      <c r="N83" s="127"/>
      <c r="O83" s="47">
        <f t="shared" si="13"/>
        <v>17</v>
      </c>
      <c r="P83" s="45" t="s">
        <v>378</v>
      </c>
      <c r="Q83" s="28"/>
      <c r="R83" s="28"/>
      <c r="S83" s="28"/>
      <c r="T83" s="28"/>
      <c r="U83" s="28"/>
    </row>
    <row r="84" spans="1:21" ht="13.7" customHeight="1">
      <c r="A84" s="119"/>
      <c r="B84" s="113"/>
      <c r="C84" s="113"/>
      <c r="D84" s="120"/>
      <c r="E84" s="52"/>
      <c r="F84" s="47"/>
      <c r="G84" s="47">
        <f t="shared" si="11"/>
        <v>10</v>
      </c>
      <c r="H84" s="55" t="s">
        <v>379</v>
      </c>
      <c r="I84" s="50"/>
      <c r="J84" s="48"/>
      <c r="K84" s="47">
        <f t="shared" si="14"/>
        <v>6</v>
      </c>
      <c r="L84" s="121" t="s">
        <v>380</v>
      </c>
      <c r="M84" s="28"/>
      <c r="N84" s="127"/>
      <c r="O84" s="47">
        <f t="shared" si="13"/>
        <v>18</v>
      </c>
      <c r="P84" s="45" t="s">
        <v>381</v>
      </c>
      <c r="Q84" s="28"/>
      <c r="R84" s="28"/>
      <c r="S84" s="28"/>
      <c r="T84" s="28"/>
      <c r="U84" s="28"/>
    </row>
    <row r="85" spans="1:21">
      <c r="A85" s="119"/>
      <c r="B85" s="113"/>
      <c r="C85" s="113"/>
      <c r="D85" s="120"/>
      <c r="E85" s="52"/>
      <c r="F85" s="42" t="s">
        <v>273</v>
      </c>
      <c r="G85" s="43">
        <v>1</v>
      </c>
      <c r="H85" s="45" t="s">
        <v>382</v>
      </c>
      <c r="I85" s="133"/>
      <c r="J85" s="48"/>
      <c r="K85" s="47">
        <f t="shared" si="14"/>
        <v>7</v>
      </c>
      <c r="L85" s="121" t="s">
        <v>383</v>
      </c>
      <c r="M85" s="28"/>
      <c r="N85" s="127"/>
      <c r="O85" s="47">
        <f t="shared" si="13"/>
        <v>19</v>
      </c>
      <c r="P85" s="45" t="s">
        <v>384</v>
      </c>
      <c r="Q85" s="28"/>
      <c r="R85" s="28"/>
      <c r="S85" s="28"/>
      <c r="T85" s="28"/>
      <c r="U85" s="28"/>
    </row>
    <row r="86" spans="1:21">
      <c r="A86" s="119"/>
      <c r="B86" s="113"/>
      <c r="C86" s="113"/>
      <c r="D86" s="120"/>
      <c r="E86" s="52"/>
      <c r="F86" s="51" t="s">
        <v>352</v>
      </c>
      <c r="G86" s="47">
        <f t="shared" si="11"/>
        <v>2</v>
      </c>
      <c r="H86" s="45" t="s">
        <v>385</v>
      </c>
      <c r="I86" s="133"/>
      <c r="J86" s="48"/>
      <c r="K86" s="47">
        <f t="shared" si="14"/>
        <v>8</v>
      </c>
      <c r="L86" s="121" t="s">
        <v>386</v>
      </c>
      <c r="M86" s="28"/>
      <c r="N86" s="127"/>
      <c r="O86" s="47">
        <f t="shared" si="13"/>
        <v>20</v>
      </c>
      <c r="P86" s="45" t="s">
        <v>387</v>
      </c>
      <c r="Q86" s="28"/>
      <c r="R86" s="28"/>
      <c r="S86" s="28"/>
      <c r="T86" s="28"/>
      <c r="U86" s="28"/>
    </row>
    <row r="87" spans="1:21">
      <c r="A87" s="119"/>
      <c r="B87" s="113"/>
      <c r="C87" s="113"/>
      <c r="D87" s="120"/>
      <c r="E87" s="52"/>
      <c r="F87" s="48" t="s">
        <v>148</v>
      </c>
      <c r="G87" s="47">
        <f t="shared" si="11"/>
        <v>3</v>
      </c>
      <c r="H87" s="45" t="s">
        <v>388</v>
      </c>
      <c r="I87" s="133"/>
      <c r="J87" s="48" t="s">
        <v>389</v>
      </c>
      <c r="K87" s="47">
        <f t="shared" si="14"/>
        <v>9</v>
      </c>
      <c r="L87" s="128" t="s">
        <v>390</v>
      </c>
      <c r="M87" s="28"/>
      <c r="N87" s="127"/>
      <c r="O87" s="47">
        <f t="shared" si="13"/>
        <v>21</v>
      </c>
      <c r="P87" s="45" t="s">
        <v>391</v>
      </c>
      <c r="Q87" s="28"/>
      <c r="R87" s="28"/>
      <c r="S87" s="28"/>
      <c r="T87" s="28"/>
      <c r="U87" s="28"/>
    </row>
    <row r="88" spans="1:21">
      <c r="A88" s="119"/>
      <c r="B88" s="113"/>
      <c r="C88" s="113"/>
      <c r="D88" s="120"/>
      <c r="E88" s="52"/>
      <c r="F88" s="48"/>
      <c r="G88" s="47">
        <f t="shared" si="11"/>
        <v>4</v>
      </c>
      <c r="H88" s="45" t="s">
        <v>392</v>
      </c>
      <c r="I88" s="133"/>
      <c r="J88" s="48"/>
      <c r="K88" s="47">
        <f t="shared" si="14"/>
        <v>10</v>
      </c>
      <c r="L88" s="128" t="s">
        <v>393</v>
      </c>
      <c r="M88" s="28"/>
      <c r="N88" s="127"/>
      <c r="O88" s="47">
        <f t="shared" si="13"/>
        <v>22</v>
      </c>
      <c r="P88" s="45" t="s">
        <v>394</v>
      </c>
      <c r="Q88" s="28"/>
      <c r="R88" s="28"/>
      <c r="S88" s="28"/>
      <c r="T88" s="28"/>
      <c r="U88" s="28"/>
    </row>
    <row r="89" spans="1:21">
      <c r="A89" s="119"/>
      <c r="B89" s="113"/>
      <c r="C89" s="113"/>
      <c r="D89" s="120"/>
      <c r="E89" s="52"/>
      <c r="F89" s="48"/>
      <c r="G89" s="47">
        <f t="shared" si="11"/>
        <v>5</v>
      </c>
      <c r="H89" s="45" t="s">
        <v>395</v>
      </c>
      <c r="I89" s="133"/>
      <c r="J89" s="48"/>
      <c r="K89" s="47">
        <f t="shared" si="14"/>
        <v>11</v>
      </c>
      <c r="L89" s="128" t="s">
        <v>396</v>
      </c>
      <c r="M89" s="28"/>
      <c r="N89" s="134"/>
      <c r="O89" s="47">
        <f t="shared" si="13"/>
        <v>23</v>
      </c>
      <c r="P89" s="55" t="s">
        <v>397</v>
      </c>
      <c r="Q89" s="28"/>
      <c r="R89" s="28"/>
      <c r="S89" s="28"/>
      <c r="T89" s="28"/>
      <c r="U89" s="28"/>
    </row>
    <row r="90" spans="1:21">
      <c r="A90" s="119"/>
      <c r="B90" s="113"/>
      <c r="C90" s="113"/>
      <c r="D90" s="120"/>
      <c r="E90" s="52"/>
      <c r="F90" s="48"/>
      <c r="G90" s="47">
        <f t="shared" si="11"/>
        <v>6</v>
      </c>
      <c r="H90" s="45" t="s">
        <v>398</v>
      </c>
      <c r="I90" s="133"/>
      <c r="J90" s="48"/>
      <c r="K90" s="47">
        <f t="shared" si="14"/>
        <v>12</v>
      </c>
      <c r="L90" s="128" t="s">
        <v>399</v>
      </c>
      <c r="M90" s="28"/>
      <c r="N90" s="42" t="s">
        <v>232</v>
      </c>
      <c r="O90" s="47">
        <v>1</v>
      </c>
      <c r="P90" s="46" t="s">
        <v>400</v>
      </c>
      <c r="Q90" s="28"/>
      <c r="R90" s="28"/>
      <c r="S90" s="28"/>
      <c r="T90" s="28"/>
      <c r="U90" s="28"/>
    </row>
    <row r="91" spans="1:21">
      <c r="A91" s="119"/>
      <c r="B91" s="113"/>
      <c r="C91" s="113"/>
      <c r="D91" s="120"/>
      <c r="E91" s="52"/>
      <c r="F91" s="48"/>
      <c r="G91" s="47">
        <f t="shared" si="11"/>
        <v>7</v>
      </c>
      <c r="H91" s="45" t="s">
        <v>401</v>
      </c>
      <c r="I91" s="133"/>
      <c r="J91" s="48"/>
      <c r="K91" s="47">
        <f t="shared" si="14"/>
        <v>13</v>
      </c>
      <c r="L91" s="128" t="s">
        <v>402</v>
      </c>
      <c r="M91" s="28"/>
      <c r="N91" s="51" t="s">
        <v>403</v>
      </c>
      <c r="O91" s="47">
        <f>O90+1</f>
        <v>2</v>
      </c>
      <c r="P91" s="46" t="s">
        <v>404</v>
      </c>
      <c r="Q91" s="28"/>
      <c r="R91" s="28"/>
      <c r="S91" s="28"/>
      <c r="T91" s="28"/>
      <c r="U91" s="28"/>
    </row>
    <row r="92" spans="1:21">
      <c r="A92" s="119"/>
      <c r="B92" s="113"/>
      <c r="C92" s="113"/>
      <c r="D92" s="120"/>
      <c r="E92" s="52"/>
      <c r="F92" s="48"/>
      <c r="G92" s="47">
        <f t="shared" si="11"/>
        <v>8</v>
      </c>
      <c r="H92" s="45" t="s">
        <v>405</v>
      </c>
      <c r="I92" s="133"/>
      <c r="J92" s="48"/>
      <c r="K92" s="47">
        <f t="shared" si="14"/>
        <v>14</v>
      </c>
      <c r="L92" s="128" t="s">
        <v>406</v>
      </c>
      <c r="M92" s="28"/>
      <c r="N92" s="48" t="s">
        <v>148</v>
      </c>
      <c r="O92" s="47">
        <f>O91+1</f>
        <v>3</v>
      </c>
      <c r="P92" s="46" t="s">
        <v>407</v>
      </c>
      <c r="Q92" s="28"/>
      <c r="R92" s="28"/>
      <c r="S92" s="28"/>
      <c r="T92" s="28"/>
      <c r="U92" s="28"/>
    </row>
    <row r="93" spans="1:21">
      <c r="A93" s="119"/>
      <c r="B93" s="113"/>
      <c r="C93" s="113"/>
      <c r="D93" s="120"/>
      <c r="E93" s="52"/>
      <c r="F93" s="47"/>
      <c r="G93" s="47">
        <f t="shared" si="11"/>
        <v>9</v>
      </c>
      <c r="H93" s="55" t="s">
        <v>408</v>
      </c>
      <c r="I93" s="133"/>
      <c r="J93" s="47" t="s">
        <v>148</v>
      </c>
      <c r="K93" s="47">
        <f t="shared" si="14"/>
        <v>15</v>
      </c>
      <c r="L93" s="132" t="s">
        <v>409</v>
      </c>
      <c r="M93" s="28"/>
      <c r="N93" s="47"/>
      <c r="O93" s="47">
        <f>O92+1</f>
        <v>4</v>
      </c>
      <c r="P93" s="79" t="s">
        <v>410</v>
      </c>
      <c r="Q93" s="28"/>
      <c r="R93" s="28"/>
      <c r="S93" s="28"/>
      <c r="T93" s="28"/>
      <c r="U93" s="28"/>
    </row>
    <row r="94" spans="1:21">
      <c r="A94" s="119"/>
      <c r="B94" s="113"/>
      <c r="C94" s="113"/>
      <c r="D94" s="120"/>
      <c r="E94" s="52"/>
      <c r="F94" s="42" t="s">
        <v>265</v>
      </c>
      <c r="G94" s="43">
        <v>1</v>
      </c>
      <c r="H94" s="46" t="s">
        <v>411</v>
      </c>
      <c r="I94" s="135"/>
      <c r="J94" s="42" t="s">
        <v>241</v>
      </c>
      <c r="K94" s="43">
        <v>1</v>
      </c>
      <c r="L94" s="121" t="s">
        <v>412</v>
      </c>
      <c r="M94" s="28"/>
      <c r="N94" s="42" t="s">
        <v>246</v>
      </c>
      <c r="O94" s="43">
        <v>1</v>
      </c>
      <c r="P94" s="45" t="s">
        <v>413</v>
      </c>
      <c r="Q94" s="28"/>
      <c r="R94" s="28"/>
      <c r="S94" s="28"/>
      <c r="T94" s="28"/>
      <c r="U94" s="28"/>
    </row>
    <row r="95" spans="1:21">
      <c r="A95" s="119"/>
      <c r="B95" s="113"/>
      <c r="C95" s="113"/>
      <c r="D95" s="120"/>
      <c r="E95" s="52"/>
      <c r="F95" s="51" t="s">
        <v>319</v>
      </c>
      <c r="G95" s="47">
        <f t="shared" si="11"/>
        <v>2</v>
      </c>
      <c r="H95" s="45" t="s">
        <v>414</v>
      </c>
      <c r="I95" s="136"/>
      <c r="J95" s="51" t="s">
        <v>319</v>
      </c>
      <c r="K95" s="47">
        <f t="shared" ref="K95:K106" si="15">K94+1</f>
        <v>2</v>
      </c>
      <c r="L95" s="137" t="s">
        <v>415</v>
      </c>
      <c r="M95" s="28"/>
      <c r="N95" s="51" t="s">
        <v>352</v>
      </c>
      <c r="O95" s="47">
        <f t="shared" ref="O95:O106" si="16">O94+1</f>
        <v>2</v>
      </c>
      <c r="P95" s="45" t="s">
        <v>416</v>
      </c>
      <c r="Q95" s="28"/>
      <c r="R95" s="28"/>
      <c r="S95" s="28"/>
      <c r="T95" s="28"/>
      <c r="U95" s="28"/>
    </row>
    <row r="96" spans="1:21">
      <c r="A96" s="119"/>
      <c r="B96" s="113"/>
      <c r="C96" s="113"/>
      <c r="D96" s="120"/>
      <c r="E96" s="52"/>
      <c r="F96" s="51" t="s">
        <v>417</v>
      </c>
      <c r="G96" s="47">
        <f t="shared" si="11"/>
        <v>3</v>
      </c>
      <c r="H96" s="45" t="s">
        <v>418</v>
      </c>
      <c r="I96" s="136"/>
      <c r="J96" s="51" t="s">
        <v>419</v>
      </c>
      <c r="K96" s="47">
        <f t="shared" si="15"/>
        <v>3</v>
      </c>
      <c r="L96" s="137" t="s">
        <v>420</v>
      </c>
      <c r="M96" s="28"/>
      <c r="N96" s="48" t="s">
        <v>148</v>
      </c>
      <c r="O96" s="47">
        <f t="shared" si="16"/>
        <v>3</v>
      </c>
      <c r="P96" s="45" t="s">
        <v>421</v>
      </c>
      <c r="Q96" s="28"/>
      <c r="R96" s="28"/>
      <c r="S96" s="28"/>
      <c r="T96" s="28"/>
      <c r="U96" s="28"/>
    </row>
    <row r="97" spans="1:21">
      <c r="A97" s="119"/>
      <c r="B97" s="113"/>
      <c r="C97" s="113"/>
      <c r="D97" s="120"/>
      <c r="E97" s="52"/>
      <c r="F97" s="48"/>
      <c r="G97" s="47">
        <f t="shared" si="11"/>
        <v>4</v>
      </c>
      <c r="H97" s="45" t="s">
        <v>422</v>
      </c>
      <c r="I97" s="133"/>
      <c r="J97" s="51"/>
      <c r="K97" s="47">
        <f t="shared" si="15"/>
        <v>4</v>
      </c>
      <c r="L97" s="137" t="s">
        <v>423</v>
      </c>
      <c r="M97" s="28"/>
      <c r="N97" s="48"/>
      <c r="O97" s="47">
        <f t="shared" si="16"/>
        <v>4</v>
      </c>
      <c r="P97" s="45" t="s">
        <v>424</v>
      </c>
      <c r="Q97" s="28"/>
      <c r="R97" s="28"/>
      <c r="S97" s="28"/>
      <c r="T97" s="28"/>
      <c r="U97" s="28"/>
    </row>
    <row r="98" spans="1:21">
      <c r="A98" s="119"/>
      <c r="B98" s="113"/>
      <c r="C98" s="113"/>
      <c r="D98" s="120"/>
      <c r="E98" s="52"/>
      <c r="F98" s="48"/>
      <c r="G98" s="47">
        <f t="shared" si="11"/>
        <v>5</v>
      </c>
      <c r="H98" s="45" t="s">
        <v>425</v>
      </c>
      <c r="I98" s="133"/>
      <c r="J98" s="48"/>
      <c r="K98" s="47">
        <f t="shared" si="15"/>
        <v>5</v>
      </c>
      <c r="L98" s="137" t="s">
        <v>426</v>
      </c>
      <c r="M98" s="28"/>
      <c r="N98" s="48"/>
      <c r="O98" s="47">
        <f t="shared" si="16"/>
        <v>5</v>
      </c>
      <c r="P98" s="45" t="s">
        <v>427</v>
      </c>
      <c r="Q98" s="28"/>
      <c r="R98" s="28"/>
      <c r="S98" s="28"/>
      <c r="T98" s="28"/>
      <c r="U98" s="28"/>
    </row>
    <row r="99" spans="1:21">
      <c r="A99" s="119"/>
      <c r="B99" s="113"/>
      <c r="C99" s="113"/>
      <c r="D99" s="120"/>
      <c r="E99" s="52"/>
      <c r="F99" s="48"/>
      <c r="G99" s="47">
        <f t="shared" si="11"/>
        <v>6</v>
      </c>
      <c r="H99" s="45" t="s">
        <v>428</v>
      </c>
      <c r="I99" s="133"/>
      <c r="J99" s="48"/>
      <c r="K99" s="47">
        <f t="shared" si="15"/>
        <v>6</v>
      </c>
      <c r="L99" s="128" t="s">
        <v>429</v>
      </c>
      <c r="M99" s="28"/>
      <c r="N99" s="48"/>
      <c r="O99" s="47">
        <f t="shared" si="16"/>
        <v>6</v>
      </c>
      <c r="P99" s="45" t="s">
        <v>430</v>
      </c>
      <c r="Q99" s="28"/>
      <c r="R99" s="28"/>
      <c r="S99" s="28"/>
      <c r="T99" s="28"/>
      <c r="U99" s="28"/>
    </row>
    <row r="100" spans="1:21">
      <c r="A100" s="119"/>
      <c r="B100" s="113"/>
      <c r="C100" s="113"/>
      <c r="D100" s="120"/>
      <c r="E100" s="52"/>
      <c r="F100" s="48"/>
      <c r="G100" s="47">
        <f t="shared" si="11"/>
        <v>7</v>
      </c>
      <c r="H100" s="45" t="s">
        <v>431</v>
      </c>
      <c r="I100" s="133"/>
      <c r="J100" s="48"/>
      <c r="K100" s="47">
        <f t="shared" si="15"/>
        <v>7</v>
      </c>
      <c r="L100" s="128" t="s">
        <v>182</v>
      </c>
      <c r="M100" s="28"/>
      <c r="N100" s="48"/>
      <c r="O100" s="47">
        <f t="shared" si="16"/>
        <v>7</v>
      </c>
      <c r="P100" s="45" t="s">
        <v>432</v>
      </c>
      <c r="Q100" s="28"/>
      <c r="R100" s="28"/>
      <c r="S100" s="28"/>
      <c r="T100" s="28"/>
      <c r="U100" s="28"/>
    </row>
    <row r="101" spans="1:21">
      <c r="A101" s="119"/>
      <c r="B101" s="113"/>
      <c r="C101" s="113"/>
      <c r="D101" s="120"/>
      <c r="E101" s="52"/>
      <c r="F101" s="48"/>
      <c r="G101" s="47">
        <f t="shared" si="11"/>
        <v>8</v>
      </c>
      <c r="H101" s="45" t="s">
        <v>433</v>
      </c>
      <c r="I101" s="133"/>
      <c r="J101" s="48"/>
      <c r="K101" s="47">
        <f t="shared" si="15"/>
        <v>8</v>
      </c>
      <c r="L101" s="128" t="s">
        <v>434</v>
      </c>
      <c r="M101" s="28"/>
      <c r="N101" s="48"/>
      <c r="O101" s="47">
        <f t="shared" si="16"/>
        <v>8</v>
      </c>
      <c r="P101" s="45" t="s">
        <v>435</v>
      </c>
      <c r="Q101" s="28"/>
      <c r="R101" s="28"/>
      <c r="S101" s="28"/>
      <c r="T101" s="28"/>
      <c r="U101" s="28"/>
    </row>
    <row r="102" spans="1:21">
      <c r="A102" s="119"/>
      <c r="B102" s="113"/>
      <c r="C102" s="113"/>
      <c r="D102" s="120"/>
      <c r="E102" s="52"/>
      <c r="F102" s="48"/>
      <c r="G102" s="47">
        <f t="shared" si="11"/>
        <v>9</v>
      </c>
      <c r="H102" s="45" t="s">
        <v>436</v>
      </c>
      <c r="I102" s="133"/>
      <c r="J102" s="51" t="s">
        <v>437</v>
      </c>
      <c r="K102" s="47">
        <f t="shared" si="15"/>
        <v>9</v>
      </c>
      <c r="L102" s="128" t="s">
        <v>438</v>
      </c>
      <c r="M102" s="28"/>
      <c r="N102" s="48"/>
      <c r="O102" s="47">
        <f t="shared" si="16"/>
        <v>9</v>
      </c>
      <c r="P102" s="45" t="s">
        <v>439</v>
      </c>
      <c r="Q102" s="28"/>
      <c r="R102" s="28"/>
      <c r="S102" s="28"/>
      <c r="T102" s="28"/>
      <c r="U102" s="28"/>
    </row>
    <row r="103" spans="1:21">
      <c r="A103" s="119"/>
      <c r="B103" s="113"/>
      <c r="C103" s="113"/>
      <c r="D103" s="120"/>
      <c r="E103" s="52"/>
      <c r="F103" s="48"/>
      <c r="G103" s="47">
        <f t="shared" si="11"/>
        <v>10</v>
      </c>
      <c r="H103" s="45" t="s">
        <v>440</v>
      </c>
      <c r="I103" s="133"/>
      <c r="J103" s="48"/>
      <c r="K103" s="47">
        <f t="shared" si="15"/>
        <v>10</v>
      </c>
      <c r="L103" s="128" t="s">
        <v>441</v>
      </c>
      <c r="M103" s="28"/>
      <c r="N103" s="48"/>
      <c r="O103" s="47">
        <f t="shared" si="16"/>
        <v>10</v>
      </c>
      <c r="P103" s="45" t="s">
        <v>442</v>
      </c>
      <c r="Q103" s="28"/>
      <c r="R103" s="28"/>
      <c r="S103" s="28"/>
      <c r="T103" s="28"/>
      <c r="U103" s="28"/>
    </row>
    <row r="104" spans="1:21">
      <c r="A104" s="119"/>
      <c r="B104" s="113"/>
      <c r="C104" s="113"/>
      <c r="D104" s="120"/>
      <c r="E104" s="52"/>
      <c r="F104" s="48" t="s">
        <v>148</v>
      </c>
      <c r="G104" s="47">
        <f t="shared" si="11"/>
        <v>11</v>
      </c>
      <c r="H104" s="45" t="s">
        <v>443</v>
      </c>
      <c r="I104" s="133"/>
      <c r="J104" s="48"/>
      <c r="K104" s="47">
        <f t="shared" si="15"/>
        <v>11</v>
      </c>
      <c r="L104" s="128" t="s">
        <v>444</v>
      </c>
      <c r="M104" s="28"/>
      <c r="N104" s="48"/>
      <c r="O104" s="47">
        <f t="shared" si="16"/>
        <v>11</v>
      </c>
      <c r="P104" s="45" t="s">
        <v>445</v>
      </c>
      <c r="Q104" s="28"/>
      <c r="R104" s="28"/>
      <c r="S104" s="28"/>
      <c r="T104" s="28"/>
      <c r="U104" s="28"/>
    </row>
    <row r="105" spans="1:21">
      <c r="A105" s="119"/>
      <c r="B105" s="113"/>
      <c r="C105" s="113"/>
      <c r="D105" s="120"/>
      <c r="E105" s="52"/>
      <c r="F105" s="48" t="s">
        <v>148</v>
      </c>
      <c r="G105" s="47">
        <f t="shared" si="11"/>
        <v>12</v>
      </c>
      <c r="H105" s="45" t="s">
        <v>446</v>
      </c>
      <c r="I105" s="133"/>
      <c r="J105" s="48"/>
      <c r="K105" s="47">
        <f t="shared" si="15"/>
        <v>12</v>
      </c>
      <c r="L105" s="128" t="s">
        <v>447</v>
      </c>
      <c r="M105" s="28"/>
      <c r="N105" s="48"/>
      <c r="O105" s="47">
        <f t="shared" si="16"/>
        <v>12</v>
      </c>
      <c r="P105" s="45" t="s">
        <v>448</v>
      </c>
      <c r="Q105" s="28"/>
      <c r="R105" s="28"/>
      <c r="S105" s="28"/>
      <c r="T105" s="28"/>
      <c r="U105" s="28"/>
    </row>
    <row r="106" spans="1:21">
      <c r="A106" s="119"/>
      <c r="B106" s="113"/>
      <c r="C106" s="113"/>
      <c r="D106" s="120"/>
      <c r="E106" s="52"/>
      <c r="F106" s="48" t="s">
        <v>148</v>
      </c>
      <c r="G106" s="47">
        <f t="shared" si="11"/>
        <v>13</v>
      </c>
      <c r="H106" s="45" t="s">
        <v>449</v>
      </c>
      <c r="I106" s="133"/>
      <c r="J106" s="47"/>
      <c r="K106" s="47">
        <f t="shared" si="15"/>
        <v>13</v>
      </c>
      <c r="L106" s="132" t="s">
        <v>450</v>
      </c>
      <c r="M106" s="28"/>
      <c r="N106" s="47"/>
      <c r="O106" s="47">
        <f t="shared" si="16"/>
        <v>13</v>
      </c>
      <c r="P106" s="55" t="s">
        <v>451</v>
      </c>
      <c r="Q106" s="28"/>
      <c r="R106" s="28"/>
      <c r="S106" s="28"/>
      <c r="T106" s="28"/>
      <c r="U106" s="28"/>
    </row>
    <row r="107" spans="1:21">
      <c r="A107" s="119"/>
      <c r="B107" s="113"/>
      <c r="C107" s="113"/>
      <c r="D107" s="120"/>
      <c r="E107" s="52"/>
      <c r="F107" s="48" t="s">
        <v>148</v>
      </c>
      <c r="G107" s="47">
        <f t="shared" si="11"/>
        <v>14</v>
      </c>
      <c r="H107" s="45" t="s">
        <v>443</v>
      </c>
      <c r="I107" s="133"/>
      <c r="J107" s="42" t="s">
        <v>267</v>
      </c>
      <c r="K107" s="43">
        <v>1</v>
      </c>
      <c r="L107" s="121" t="s">
        <v>452</v>
      </c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:21">
      <c r="A108" s="119"/>
      <c r="B108" s="113"/>
      <c r="C108" s="113"/>
      <c r="D108" s="120"/>
      <c r="E108" s="52"/>
      <c r="F108" s="48" t="s">
        <v>148</v>
      </c>
      <c r="G108" s="47">
        <f t="shared" si="11"/>
        <v>15</v>
      </c>
      <c r="H108" s="45" t="s">
        <v>453</v>
      </c>
      <c r="I108" s="133"/>
      <c r="J108" s="51" t="s">
        <v>454</v>
      </c>
      <c r="K108" s="47">
        <f t="shared" ref="K108:K120" si="17">K107+1</f>
        <v>2</v>
      </c>
      <c r="L108" s="121" t="s">
        <v>455</v>
      </c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:21">
      <c r="A109" s="119"/>
      <c r="B109" s="113"/>
      <c r="C109" s="113"/>
      <c r="D109" s="120"/>
      <c r="E109" s="52"/>
      <c r="F109" s="48" t="s">
        <v>148</v>
      </c>
      <c r="G109" s="47">
        <f t="shared" si="11"/>
        <v>16</v>
      </c>
      <c r="H109" s="45" t="s">
        <v>456</v>
      </c>
      <c r="I109" s="133"/>
      <c r="J109" s="51"/>
      <c r="K109" s="47">
        <f t="shared" si="17"/>
        <v>3</v>
      </c>
      <c r="L109" s="121" t="s">
        <v>457</v>
      </c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:21">
      <c r="A110" s="119"/>
      <c r="B110" s="113"/>
      <c r="C110" s="113"/>
      <c r="D110" s="120"/>
      <c r="E110" s="52"/>
      <c r="F110" s="47" t="s">
        <v>148</v>
      </c>
      <c r="G110" s="47">
        <f t="shared" si="11"/>
        <v>17</v>
      </c>
      <c r="H110" s="55" t="s">
        <v>458</v>
      </c>
      <c r="I110" s="133"/>
      <c r="J110" s="48"/>
      <c r="K110" s="47">
        <f t="shared" si="17"/>
        <v>4</v>
      </c>
      <c r="L110" s="121" t="s">
        <v>459</v>
      </c>
      <c r="M110" s="28"/>
      <c r="Q110" s="28"/>
      <c r="R110" s="28"/>
      <c r="S110" s="28"/>
      <c r="T110" s="28"/>
      <c r="U110" s="28"/>
    </row>
    <row r="111" spans="1:21">
      <c r="A111" s="119"/>
      <c r="B111" s="113"/>
      <c r="C111" s="113"/>
      <c r="D111" s="120"/>
      <c r="E111" s="52"/>
      <c r="F111" s="42" t="s">
        <v>67</v>
      </c>
      <c r="G111" s="43">
        <v>1</v>
      </c>
      <c r="H111" s="46" t="s">
        <v>460</v>
      </c>
      <c r="I111" s="133"/>
      <c r="J111" s="51" t="s">
        <v>461</v>
      </c>
      <c r="K111" s="47">
        <f t="shared" si="17"/>
        <v>5</v>
      </c>
      <c r="L111" s="128" t="s">
        <v>462</v>
      </c>
      <c r="M111" s="28"/>
      <c r="Q111" s="28"/>
      <c r="R111" s="28"/>
      <c r="S111" s="28"/>
      <c r="T111" s="28"/>
      <c r="U111" s="28"/>
    </row>
    <row r="112" spans="1:21">
      <c r="A112" s="119"/>
      <c r="B112" s="113"/>
      <c r="C112" s="113"/>
      <c r="D112" s="120"/>
      <c r="E112" s="52"/>
      <c r="F112" s="51" t="s">
        <v>463</v>
      </c>
      <c r="G112" s="47">
        <f t="shared" si="11"/>
        <v>2</v>
      </c>
      <c r="H112" s="45" t="s">
        <v>464</v>
      </c>
      <c r="I112" s="133"/>
      <c r="J112" s="48"/>
      <c r="K112" s="47">
        <f t="shared" si="17"/>
        <v>6</v>
      </c>
      <c r="L112" s="128" t="s">
        <v>465</v>
      </c>
      <c r="M112" s="28"/>
      <c r="Q112" s="28"/>
      <c r="R112" s="28"/>
      <c r="S112" s="28"/>
      <c r="T112" s="28"/>
      <c r="U112" s="28"/>
    </row>
    <row r="113" spans="1:21">
      <c r="A113" s="119"/>
      <c r="B113" s="113"/>
      <c r="C113" s="113"/>
      <c r="D113" s="120"/>
      <c r="E113" s="52"/>
      <c r="F113" s="51" t="s">
        <v>466</v>
      </c>
      <c r="G113" s="47">
        <f t="shared" si="11"/>
        <v>3</v>
      </c>
      <c r="H113" s="45" t="s">
        <v>467</v>
      </c>
      <c r="I113" s="133"/>
      <c r="J113" s="48"/>
      <c r="K113" s="47">
        <f t="shared" si="17"/>
        <v>7</v>
      </c>
      <c r="L113" s="128" t="s">
        <v>468</v>
      </c>
      <c r="M113" s="28"/>
      <c r="Q113" s="28"/>
      <c r="R113" s="28"/>
      <c r="S113" s="28"/>
      <c r="T113" s="28"/>
      <c r="U113" s="28"/>
    </row>
    <row r="114" spans="1:21">
      <c r="A114" s="119"/>
      <c r="B114" s="113"/>
      <c r="C114" s="113"/>
      <c r="D114" s="120"/>
      <c r="E114" s="52"/>
      <c r="F114" s="48"/>
      <c r="G114" s="47">
        <f t="shared" si="11"/>
        <v>4</v>
      </c>
      <c r="H114" s="45" t="s">
        <v>469</v>
      </c>
      <c r="I114" s="133"/>
      <c r="J114" s="48"/>
      <c r="K114" s="47">
        <f t="shared" si="17"/>
        <v>8</v>
      </c>
      <c r="L114" s="128" t="s">
        <v>470</v>
      </c>
      <c r="M114" s="28"/>
      <c r="Q114" s="28"/>
      <c r="R114" s="28"/>
      <c r="S114" s="28"/>
      <c r="T114" s="28"/>
      <c r="U114" s="28"/>
    </row>
    <row r="115" spans="1:21">
      <c r="A115" s="119"/>
      <c r="B115" s="113"/>
      <c r="C115" s="113"/>
      <c r="D115" s="120"/>
      <c r="E115" s="52"/>
      <c r="F115" s="48"/>
      <c r="G115" s="47">
        <f t="shared" si="11"/>
        <v>5</v>
      </c>
      <c r="H115" s="45" t="s">
        <v>471</v>
      </c>
      <c r="I115" s="133"/>
      <c r="J115" s="48"/>
      <c r="K115" s="47">
        <f t="shared" si="17"/>
        <v>9</v>
      </c>
      <c r="L115" s="128" t="s">
        <v>472</v>
      </c>
      <c r="M115" s="28"/>
      <c r="Q115" s="28"/>
      <c r="R115" s="28"/>
      <c r="S115" s="28"/>
      <c r="T115" s="28"/>
      <c r="U115" s="28"/>
    </row>
    <row r="116" spans="1:21">
      <c r="A116" s="119"/>
      <c r="B116" s="113"/>
      <c r="C116" s="113"/>
      <c r="D116" s="120"/>
      <c r="E116" s="28"/>
      <c r="F116" s="48"/>
      <c r="G116" s="47">
        <f t="shared" si="11"/>
        <v>6</v>
      </c>
      <c r="H116" s="45" t="s">
        <v>473</v>
      </c>
      <c r="I116" s="133"/>
      <c r="J116" s="48"/>
      <c r="K116" s="47">
        <f t="shared" si="17"/>
        <v>10</v>
      </c>
      <c r="L116" s="128" t="s">
        <v>474</v>
      </c>
      <c r="M116" s="28"/>
      <c r="Q116" s="28"/>
      <c r="R116" s="28"/>
      <c r="S116" s="28"/>
      <c r="T116" s="28"/>
      <c r="U116" s="28"/>
    </row>
    <row r="117" spans="1:21">
      <c r="A117" s="119"/>
      <c r="B117" s="113"/>
      <c r="C117" s="113"/>
      <c r="D117" s="120"/>
      <c r="E117" s="28"/>
      <c r="F117" s="48"/>
      <c r="G117" s="47">
        <f t="shared" si="11"/>
        <v>7</v>
      </c>
      <c r="H117" s="45" t="s">
        <v>475</v>
      </c>
      <c r="I117" s="133"/>
      <c r="J117" s="48"/>
      <c r="K117" s="47">
        <f t="shared" si="17"/>
        <v>11</v>
      </c>
      <c r="L117" s="128" t="s">
        <v>476</v>
      </c>
      <c r="M117" s="28"/>
      <c r="Q117" s="28"/>
      <c r="R117" s="28"/>
      <c r="S117" s="28"/>
      <c r="T117" s="28"/>
      <c r="U117" s="28"/>
    </row>
    <row r="118" spans="1:21">
      <c r="A118" s="119"/>
      <c r="B118" s="113"/>
      <c r="C118" s="113"/>
      <c r="D118" s="120"/>
      <c r="E118" s="28"/>
      <c r="F118" s="48"/>
      <c r="G118" s="47">
        <f t="shared" si="11"/>
        <v>8</v>
      </c>
      <c r="H118" s="45" t="s">
        <v>477</v>
      </c>
      <c r="I118" s="133"/>
      <c r="J118" s="48"/>
      <c r="K118" s="47">
        <f t="shared" si="17"/>
        <v>12</v>
      </c>
      <c r="L118" s="128" t="s">
        <v>478</v>
      </c>
      <c r="M118" s="28"/>
      <c r="Q118" s="28"/>
      <c r="R118" s="28"/>
      <c r="S118" s="28"/>
      <c r="T118" s="28"/>
      <c r="U118" s="28"/>
    </row>
    <row r="119" spans="1:21">
      <c r="A119" s="119"/>
      <c r="B119" s="113"/>
      <c r="C119" s="113"/>
      <c r="D119" s="120"/>
      <c r="E119" s="28"/>
      <c r="F119" s="48"/>
      <c r="G119" s="47">
        <f t="shared" si="11"/>
        <v>9</v>
      </c>
      <c r="H119" s="45" t="s">
        <v>479</v>
      </c>
      <c r="I119" s="133"/>
      <c r="J119" s="48"/>
      <c r="K119" s="47">
        <f t="shared" si="17"/>
        <v>13</v>
      </c>
      <c r="L119" s="128" t="s">
        <v>480</v>
      </c>
      <c r="M119" s="28"/>
      <c r="Q119" s="28"/>
      <c r="R119" s="28"/>
      <c r="S119" s="28"/>
      <c r="T119" s="28"/>
      <c r="U119" s="28"/>
    </row>
    <row r="120" spans="1:21">
      <c r="A120" s="119"/>
      <c r="B120" s="113"/>
      <c r="C120" s="113"/>
      <c r="D120" s="120"/>
      <c r="E120" s="28"/>
      <c r="F120" s="48"/>
      <c r="G120" s="47">
        <f t="shared" si="11"/>
        <v>10</v>
      </c>
      <c r="H120" s="45" t="s">
        <v>481</v>
      </c>
      <c r="I120" s="133"/>
      <c r="J120" s="47" t="s">
        <v>148</v>
      </c>
      <c r="K120" s="47">
        <f t="shared" si="17"/>
        <v>14</v>
      </c>
      <c r="L120" s="132" t="s">
        <v>482</v>
      </c>
      <c r="M120" s="28"/>
      <c r="Q120" s="28"/>
      <c r="R120" s="28"/>
      <c r="S120" s="28"/>
      <c r="T120" s="28"/>
      <c r="U120" s="28"/>
    </row>
    <row r="121" spans="1:21">
      <c r="A121" s="119"/>
      <c r="B121" s="113"/>
      <c r="C121" s="113"/>
      <c r="D121" s="120"/>
      <c r="E121" s="28"/>
      <c r="F121" s="48"/>
      <c r="G121" s="47">
        <f t="shared" si="11"/>
        <v>11</v>
      </c>
      <c r="H121" s="45" t="s">
        <v>483</v>
      </c>
      <c r="I121" s="133"/>
      <c r="J121" s="138"/>
      <c r="K121" s="138"/>
      <c r="L121" s="138"/>
      <c r="M121" s="28"/>
      <c r="Q121" s="28"/>
      <c r="R121" s="28"/>
      <c r="S121" s="28"/>
      <c r="T121" s="28"/>
      <c r="U121" s="28"/>
    </row>
    <row r="122" spans="1:21">
      <c r="A122" s="119"/>
      <c r="B122" s="113"/>
      <c r="C122" s="113"/>
      <c r="D122" s="120"/>
      <c r="E122" s="28"/>
      <c r="F122" s="48"/>
      <c r="G122" s="47">
        <f>G121+1</f>
        <v>12</v>
      </c>
      <c r="H122" s="45" t="s">
        <v>484</v>
      </c>
      <c r="I122" s="133"/>
      <c r="J122" s="138"/>
      <c r="K122" s="138"/>
      <c r="L122" s="138"/>
      <c r="M122" s="28"/>
      <c r="Q122" s="28"/>
      <c r="R122" s="28"/>
      <c r="S122" s="28"/>
      <c r="T122" s="28"/>
      <c r="U122" s="28"/>
    </row>
    <row r="123" spans="1:21">
      <c r="A123" s="119"/>
      <c r="B123" s="113"/>
      <c r="C123" s="113"/>
      <c r="D123" s="120"/>
      <c r="E123" s="28"/>
      <c r="F123" s="47"/>
      <c r="G123" s="47">
        <f>G122+1</f>
        <v>13</v>
      </c>
      <c r="H123" s="55" t="s">
        <v>485</v>
      </c>
      <c r="I123" s="133"/>
      <c r="J123" s="138"/>
      <c r="K123" s="138"/>
      <c r="L123" s="138"/>
      <c r="M123" s="28"/>
      <c r="Q123" s="28"/>
      <c r="R123" s="28"/>
      <c r="S123" s="28"/>
      <c r="T123" s="28"/>
      <c r="U123" s="28"/>
    </row>
    <row r="124" spans="1:21" ht="13.5" thickBot="1">
      <c r="A124" s="119"/>
      <c r="B124" s="113"/>
      <c r="C124" s="113"/>
      <c r="D124" s="120"/>
      <c r="E124" s="28"/>
      <c r="F124" s="113"/>
      <c r="G124" s="113"/>
      <c r="H124" s="115"/>
      <c r="I124" s="133"/>
      <c r="J124" s="138"/>
      <c r="K124" s="138"/>
      <c r="L124" s="138"/>
      <c r="M124" s="28"/>
      <c r="Q124" s="28"/>
      <c r="R124" s="28"/>
      <c r="S124" s="28"/>
      <c r="T124" s="28"/>
      <c r="U124" s="28"/>
    </row>
    <row r="125" spans="1:21" ht="24" thickBot="1">
      <c r="A125" s="292" t="str">
        <f ca="1">A1</f>
        <v>Sheet1</v>
      </c>
      <c r="B125" s="293"/>
      <c r="C125" s="293"/>
      <c r="D125" s="294"/>
      <c r="E125" s="28"/>
      <c r="I125" s="50"/>
      <c r="J125" s="140"/>
      <c r="K125" s="140"/>
      <c r="L125" s="142"/>
      <c r="M125" s="50"/>
      <c r="N125" s="116"/>
      <c r="O125" s="116"/>
      <c r="P125" s="118"/>
      <c r="Q125" s="50"/>
      <c r="R125" s="50"/>
      <c r="S125" s="28"/>
      <c r="T125" s="28"/>
      <c r="U125" s="28"/>
    </row>
    <row r="126" spans="1:21">
      <c r="A126" s="143" t="s">
        <v>486</v>
      </c>
      <c r="B126" s="144"/>
      <c r="C126" s="144"/>
      <c r="D126" s="66">
        <f>COUNTIF(D127:D151,"C")</f>
        <v>0</v>
      </c>
      <c r="E126" s="28"/>
      <c r="F126" s="33" t="s">
        <v>486</v>
      </c>
      <c r="G126" s="34"/>
      <c r="H126" s="35"/>
      <c r="I126" s="50"/>
      <c r="J126" s="33" t="s">
        <v>487</v>
      </c>
      <c r="K126" s="34"/>
      <c r="L126" s="35"/>
      <c r="M126" s="28"/>
      <c r="N126" s="33" t="s">
        <v>488</v>
      </c>
      <c r="O126" s="34"/>
      <c r="P126" s="35"/>
      <c r="Q126" s="28"/>
    </row>
    <row r="127" spans="1:21">
      <c r="A127" s="283" t="s">
        <v>14</v>
      </c>
      <c r="B127" s="284"/>
      <c r="C127" s="285"/>
      <c r="D127" s="66" t="e">
        <f>IF(AND(COUNTIF(#REF!,"A")&gt;2),"C",IF(COUNTIF(#REF!,"A")&gt;0,"P"," "))</f>
        <v>#REF!</v>
      </c>
      <c r="E127" s="28"/>
      <c r="F127" s="145" t="s">
        <v>200</v>
      </c>
      <c r="G127" s="146"/>
      <c r="H127" s="147"/>
      <c r="I127" s="50"/>
      <c r="J127" s="145" t="s">
        <v>200</v>
      </c>
      <c r="K127" s="146"/>
      <c r="L127" s="147"/>
      <c r="M127" s="28"/>
      <c r="N127" s="145" t="s">
        <v>200</v>
      </c>
      <c r="O127" s="146"/>
      <c r="P127" s="147"/>
      <c r="Q127" s="28"/>
    </row>
    <row r="128" spans="1:21">
      <c r="A128" s="295" t="s">
        <v>489</v>
      </c>
      <c r="B128" s="284"/>
      <c r="C128" s="285"/>
      <c r="D128" s="66" t="e">
        <f>IF(AND(COUNTIF(#REF!,"A")&gt;2),"C",IF(COUNTIF(#REF!,"A")&gt;0,"P"," "))</f>
        <v>#REF!</v>
      </c>
      <c r="E128" s="28"/>
      <c r="F128" s="48" t="s">
        <v>14</v>
      </c>
      <c r="G128" s="43">
        <v>1</v>
      </c>
      <c r="H128" s="78" t="s">
        <v>490</v>
      </c>
      <c r="I128" s="50"/>
      <c r="J128" s="123" t="s">
        <v>491</v>
      </c>
      <c r="K128" s="43">
        <v>1</v>
      </c>
      <c r="L128" s="78" t="s">
        <v>492</v>
      </c>
      <c r="M128" s="28"/>
      <c r="N128" s="48" t="s">
        <v>493</v>
      </c>
      <c r="O128" s="47">
        <v>1</v>
      </c>
      <c r="P128" s="78" t="s">
        <v>492</v>
      </c>
      <c r="Q128" s="28"/>
    </row>
    <row r="129" spans="1:17" s="29" customFormat="1">
      <c r="A129" s="283" t="s">
        <v>494</v>
      </c>
      <c r="B129" s="284"/>
      <c r="C129" s="285"/>
      <c r="D129" s="66" t="e">
        <f>IF(AND(COUNTIF(#REF!,"A")&gt;2),"C",IF(COUNTIF(#REF!,"A")&gt;0,"P"," "))</f>
        <v>#REF!</v>
      </c>
      <c r="E129" s="28"/>
      <c r="F129" s="148" t="s">
        <v>143</v>
      </c>
      <c r="G129" s="47">
        <f>G128+1</f>
        <v>2</v>
      </c>
      <c r="H129" s="80" t="s">
        <v>495</v>
      </c>
      <c r="I129" s="50"/>
      <c r="J129" s="48" t="s">
        <v>148</v>
      </c>
      <c r="K129" s="47">
        <f>K128+1</f>
        <v>2</v>
      </c>
      <c r="L129" s="80" t="s">
        <v>496</v>
      </c>
      <c r="M129" s="28"/>
      <c r="N129" s="48" t="s">
        <v>148</v>
      </c>
      <c r="O129" s="47">
        <f>O128+1</f>
        <v>2</v>
      </c>
      <c r="P129" s="80" t="s">
        <v>496</v>
      </c>
      <c r="Q129" s="28"/>
    </row>
    <row r="130" spans="1:17" s="29" customFormat="1">
      <c r="A130" s="283" t="s">
        <v>497</v>
      </c>
      <c r="B130" s="284"/>
      <c r="C130" s="285"/>
      <c r="D130" s="66" t="e">
        <f>IF(AND(COUNTIF(#REF!,"A")&gt;2),"C",IF(COUNTIF(#REF!,"A")&gt;0,"P"," "))</f>
        <v>#REF!</v>
      </c>
      <c r="E130" s="28"/>
      <c r="F130" s="149"/>
      <c r="G130" s="47">
        <f>G129+1</f>
        <v>3</v>
      </c>
      <c r="H130" s="150" t="s">
        <v>105</v>
      </c>
      <c r="I130" s="50"/>
      <c r="J130" s="47" t="s">
        <v>148</v>
      </c>
      <c r="K130" s="47">
        <f>K129+1</f>
        <v>3</v>
      </c>
      <c r="L130" s="150" t="s">
        <v>498</v>
      </c>
      <c r="M130" s="28"/>
      <c r="N130" s="47" t="s">
        <v>148</v>
      </c>
      <c r="O130" s="47">
        <f>O129+1</f>
        <v>3</v>
      </c>
      <c r="P130" s="150" t="s">
        <v>499</v>
      </c>
      <c r="Q130" s="28"/>
    </row>
    <row r="131" spans="1:17" s="29" customFormat="1">
      <c r="A131" s="295" t="s">
        <v>500</v>
      </c>
      <c r="B131" s="284"/>
      <c r="C131" s="285"/>
      <c r="D131" s="66" t="e">
        <f>IF(AND(COUNTIF(#REF!,"A")&gt;2),"C",IF(COUNTIF(#REF!,"A")&gt;0,"P"," "))</f>
        <v>#REF!</v>
      </c>
      <c r="E131" s="28"/>
      <c r="F131" s="48" t="s">
        <v>489</v>
      </c>
      <c r="G131" s="47">
        <v>1</v>
      </c>
      <c r="H131" s="78" t="s">
        <v>501</v>
      </c>
      <c r="I131" s="50"/>
      <c r="J131" s="48" t="s">
        <v>502</v>
      </c>
      <c r="K131" s="47">
        <v>1</v>
      </c>
      <c r="L131" s="78" t="s">
        <v>503</v>
      </c>
      <c r="M131" s="28"/>
      <c r="N131" s="48" t="s">
        <v>504</v>
      </c>
      <c r="O131" s="47">
        <v>1</v>
      </c>
      <c r="P131" s="78" t="s">
        <v>492</v>
      </c>
      <c r="Q131" s="28"/>
    </row>
    <row r="132" spans="1:17" s="29" customFormat="1">
      <c r="A132" s="283" t="s">
        <v>505</v>
      </c>
      <c r="B132" s="284"/>
      <c r="C132" s="285"/>
      <c r="D132" s="66" t="e">
        <f>IF(AND(COUNTIF(#REF!,"A")&gt;2),"C",IF(COUNTIF(#REF!,"A")&gt;0,"P"," "))</f>
        <v>#REF!</v>
      </c>
      <c r="E132" s="28"/>
      <c r="F132" s="148" t="s">
        <v>267</v>
      </c>
      <c r="G132" s="47">
        <f>G131+1</f>
        <v>2</v>
      </c>
      <c r="H132" s="80" t="s">
        <v>506</v>
      </c>
      <c r="I132" s="50"/>
      <c r="J132" s="48" t="s">
        <v>148</v>
      </c>
      <c r="K132" s="47">
        <f>K131+1</f>
        <v>2</v>
      </c>
      <c r="L132" s="80" t="s">
        <v>507</v>
      </c>
      <c r="M132" s="28"/>
      <c r="N132" s="48" t="s">
        <v>148</v>
      </c>
      <c r="O132" s="47">
        <f>O131+1</f>
        <v>2</v>
      </c>
      <c r="P132" s="80" t="s">
        <v>496</v>
      </c>
      <c r="Q132" s="28"/>
    </row>
    <row r="133" spans="1:17" s="29" customFormat="1">
      <c r="A133" s="283" t="s">
        <v>508</v>
      </c>
      <c r="B133" s="284"/>
      <c r="C133" s="285"/>
      <c r="D133" s="66" t="e">
        <f>IF(AND(COUNTIF(#REF!,"A")&gt;2),"C",IF(COUNTIF(#REF!,"A")&gt;0,"P"," "))</f>
        <v>#REF!</v>
      </c>
      <c r="E133" s="28"/>
      <c r="F133" s="151"/>
      <c r="G133" s="47">
        <f>G132+1</f>
        <v>3</v>
      </c>
      <c r="H133" s="150" t="s">
        <v>509</v>
      </c>
      <c r="I133" s="50"/>
      <c r="J133" s="48" t="s">
        <v>148</v>
      </c>
      <c r="K133" s="48">
        <f>K132+1</f>
        <v>3</v>
      </c>
      <c r="L133" s="80" t="s">
        <v>510</v>
      </c>
      <c r="M133" s="28"/>
      <c r="N133" s="47" t="s">
        <v>148</v>
      </c>
      <c r="O133" s="47">
        <f>O132+1</f>
        <v>3</v>
      </c>
      <c r="P133" s="150" t="s">
        <v>499</v>
      </c>
      <c r="Q133" s="28"/>
    </row>
    <row r="134" spans="1:17" s="29" customFormat="1">
      <c r="A134" s="283" t="s">
        <v>511</v>
      </c>
      <c r="B134" s="284"/>
      <c r="C134" s="285"/>
      <c r="D134" s="66" t="e">
        <f>IF(AND(COUNTIF(#REF!,"A")&gt;2),"C",IF(COUNTIF(#REF!,"A")&gt;0,"P"," "))</f>
        <v>#REF!</v>
      </c>
      <c r="E134" s="28"/>
      <c r="F134" s="74" t="s">
        <v>494</v>
      </c>
      <c r="G134" s="47">
        <v>1</v>
      </c>
      <c r="H134" s="78" t="s">
        <v>512</v>
      </c>
      <c r="I134" s="50"/>
      <c r="J134" s="123" t="s">
        <v>513</v>
      </c>
      <c r="K134" s="43">
        <v>1</v>
      </c>
      <c r="L134" s="78" t="s">
        <v>514</v>
      </c>
      <c r="M134" s="28"/>
      <c r="N134" s="48" t="s">
        <v>515</v>
      </c>
      <c r="O134" s="47">
        <v>1</v>
      </c>
      <c r="P134" s="78" t="s">
        <v>492</v>
      </c>
      <c r="Q134" s="28"/>
    </row>
    <row r="135" spans="1:17" s="29" customFormat="1">
      <c r="A135" s="295" t="s">
        <v>516</v>
      </c>
      <c r="B135" s="284"/>
      <c r="C135" s="285"/>
      <c r="D135" s="66" t="e">
        <f>IF(AND(COUNTIF(#REF!,"A")&gt;2),"C",IF(COUNTIF(#REF!,"A")&gt;0,"P"," "))</f>
        <v>#REF!</v>
      </c>
      <c r="E135" s="28"/>
      <c r="F135" s="148" t="s">
        <v>241</v>
      </c>
      <c r="G135" s="47">
        <f>G134+1</f>
        <v>2</v>
      </c>
      <c r="H135" s="80" t="s">
        <v>517</v>
      </c>
      <c r="I135" s="50"/>
      <c r="J135" s="48" t="s">
        <v>148</v>
      </c>
      <c r="K135" s="47">
        <f>K134+1</f>
        <v>2</v>
      </c>
      <c r="L135" s="80" t="s">
        <v>518</v>
      </c>
      <c r="M135" s="28"/>
      <c r="N135" s="48" t="s">
        <v>148</v>
      </c>
      <c r="O135" s="47">
        <f>O134+1</f>
        <v>2</v>
      </c>
      <c r="P135" s="80" t="s">
        <v>496</v>
      </c>
      <c r="Q135" s="28"/>
    </row>
    <row r="136" spans="1:17" s="29" customFormat="1">
      <c r="A136" s="283" t="s">
        <v>519</v>
      </c>
      <c r="B136" s="284"/>
      <c r="C136" s="285"/>
      <c r="D136" s="66" t="e">
        <f>IF(AND(COUNTIF(#REF!,"A")&gt;2),"C",IF(COUNTIF(#REF!,"A")&gt;0,"P"," "))</f>
        <v>#REF!</v>
      </c>
      <c r="F136" s="149"/>
      <c r="G136" s="47">
        <f>G135+1</f>
        <v>3</v>
      </c>
      <c r="H136" s="150" t="s">
        <v>520</v>
      </c>
      <c r="I136" s="30"/>
      <c r="J136" s="47" t="s">
        <v>148</v>
      </c>
      <c r="K136" s="47">
        <f>K135+1</f>
        <v>3</v>
      </c>
      <c r="L136" s="150" t="s">
        <v>498</v>
      </c>
      <c r="N136" s="47" t="s">
        <v>148</v>
      </c>
      <c r="O136" s="47">
        <f>O135+1</f>
        <v>3</v>
      </c>
      <c r="P136" s="150" t="s">
        <v>499</v>
      </c>
    </row>
    <row r="137" spans="1:17" s="29" customFormat="1">
      <c r="A137" s="295" t="s">
        <v>521</v>
      </c>
      <c r="B137" s="284"/>
      <c r="C137" s="285"/>
      <c r="D137" s="66" t="e">
        <f>IF(AND(COUNTIF(#REF!,"A")&gt;2),"C",IF(COUNTIF(#REF!,"A")&gt;0,"P"," "))</f>
        <v>#REF!</v>
      </c>
      <c r="F137" s="48" t="s">
        <v>497</v>
      </c>
      <c r="G137" s="47">
        <v>1</v>
      </c>
      <c r="H137" s="78" t="s">
        <v>522</v>
      </c>
      <c r="I137" s="30"/>
      <c r="J137" s="48" t="s">
        <v>523</v>
      </c>
      <c r="K137" s="43">
        <v>1</v>
      </c>
      <c r="L137" s="78" t="s">
        <v>524</v>
      </c>
      <c r="N137" s="48" t="s">
        <v>525</v>
      </c>
      <c r="O137" s="47">
        <v>1</v>
      </c>
      <c r="P137" s="78" t="s">
        <v>492</v>
      </c>
    </row>
    <row r="138" spans="1:17" s="29" customFormat="1">
      <c r="A138" s="295" t="s">
        <v>526</v>
      </c>
      <c r="B138" s="284"/>
      <c r="C138" s="285"/>
      <c r="D138" s="66" t="e">
        <f>IF(AND(COUNTIF(#REF!,"A")&gt;2),"C",IF(COUNTIF(#REF!,"A")&gt;0,"P"," "))</f>
        <v>#REF!</v>
      </c>
      <c r="F138" s="148" t="s">
        <v>150</v>
      </c>
      <c r="G138" s="47">
        <f>G137+1</f>
        <v>2</v>
      </c>
      <c r="H138" s="80" t="s">
        <v>527</v>
      </c>
      <c r="I138" s="30"/>
      <c r="J138" s="48" t="s">
        <v>148</v>
      </c>
      <c r="K138" s="47">
        <f>K137+1</f>
        <v>2</v>
      </c>
      <c r="L138" s="80" t="s">
        <v>528</v>
      </c>
      <c r="N138" s="48" t="s">
        <v>148</v>
      </c>
      <c r="O138" s="47">
        <f>O137+1</f>
        <v>2</v>
      </c>
      <c r="P138" s="80" t="s">
        <v>496</v>
      </c>
    </row>
    <row r="139" spans="1:17" s="29" customFormat="1">
      <c r="A139" s="296" t="s">
        <v>529</v>
      </c>
      <c r="B139" s="284"/>
      <c r="C139" s="285"/>
      <c r="D139" s="66" t="e">
        <f>IF(AND(COUNTIF(#REF!,"A")&gt;2),"C",IF(COUNTIF(#REF!,"A")&gt;0,"P"," "))</f>
        <v>#REF!</v>
      </c>
      <c r="F139" s="47" t="s">
        <v>148</v>
      </c>
      <c r="G139" s="47">
        <f>G138+1</f>
        <v>3</v>
      </c>
      <c r="H139" s="150" t="s">
        <v>530</v>
      </c>
      <c r="I139" s="30"/>
      <c r="J139" s="47" t="s">
        <v>148</v>
      </c>
      <c r="K139" s="47">
        <f>K138+1</f>
        <v>3</v>
      </c>
      <c r="L139" s="150" t="s">
        <v>531</v>
      </c>
      <c r="N139" s="47" t="s">
        <v>148</v>
      </c>
      <c r="O139" s="47">
        <f>O138+1</f>
        <v>3</v>
      </c>
      <c r="P139" s="150" t="s">
        <v>499</v>
      </c>
    </row>
    <row r="140" spans="1:17" s="29" customFormat="1">
      <c r="A140" s="283" t="s">
        <v>347</v>
      </c>
      <c r="B140" s="284"/>
      <c r="C140" s="285"/>
      <c r="D140" s="66" t="e">
        <f>IF(AND(COUNTIF(#REF!,"A")&gt;2),"C",IF(COUNTIF(#REF!,"A")&gt;0,"P"," "))</f>
        <v>#REF!</v>
      </c>
      <c r="F140" s="48" t="s">
        <v>500</v>
      </c>
      <c r="G140" s="47">
        <v>1</v>
      </c>
      <c r="H140" s="78" t="s">
        <v>532</v>
      </c>
      <c r="I140" s="30"/>
      <c r="J140" s="48" t="s">
        <v>533</v>
      </c>
      <c r="K140" s="47">
        <v>1</v>
      </c>
      <c r="L140" s="78" t="s">
        <v>492</v>
      </c>
      <c r="N140" s="48" t="s">
        <v>534</v>
      </c>
      <c r="O140" s="47">
        <v>1</v>
      </c>
      <c r="P140" s="78" t="s">
        <v>492</v>
      </c>
    </row>
    <row r="141" spans="1:17" s="29" customFormat="1">
      <c r="A141" s="283" t="s">
        <v>535</v>
      </c>
      <c r="B141" s="284"/>
      <c r="C141" s="285"/>
      <c r="D141" s="66" t="e">
        <f>IF(AND(COUNTIF(#REF!,"A")&gt;2),"C",IF(COUNTIF(#REF!,"A")&gt;0,"P"," "))</f>
        <v>#REF!</v>
      </c>
      <c r="F141" s="48"/>
      <c r="G141" s="47">
        <f>G140+1</f>
        <v>2</v>
      </c>
      <c r="H141" s="80" t="s">
        <v>536</v>
      </c>
      <c r="I141" s="30"/>
      <c r="J141" s="48" t="s">
        <v>148</v>
      </c>
      <c r="K141" s="47">
        <f>K140+1</f>
        <v>2</v>
      </c>
      <c r="L141" s="80" t="s">
        <v>496</v>
      </c>
      <c r="N141" s="48" t="s">
        <v>148</v>
      </c>
      <c r="O141" s="47">
        <f>O140+1</f>
        <v>2</v>
      </c>
      <c r="P141" s="80" t="s">
        <v>496</v>
      </c>
    </row>
    <row r="142" spans="1:17" s="29" customFormat="1">
      <c r="A142" s="283" t="s">
        <v>13</v>
      </c>
      <c r="B142" s="284"/>
      <c r="C142" s="285"/>
      <c r="D142" s="66" t="e">
        <f>IF(AND(COUNTIF(#REF!,"A")&gt;2),"C",IF(COUNTIF(#REF!,"A")&gt;0,"P"," "))</f>
        <v>#REF!</v>
      </c>
      <c r="F142" s="48"/>
      <c r="G142" s="47">
        <f>G141+1</f>
        <v>3</v>
      </c>
      <c r="H142" s="150" t="s">
        <v>537</v>
      </c>
      <c r="I142" s="30"/>
      <c r="J142" s="47" t="s">
        <v>148</v>
      </c>
      <c r="K142" s="47">
        <f>K141+1</f>
        <v>3</v>
      </c>
      <c r="L142" s="150" t="s">
        <v>538</v>
      </c>
      <c r="N142" s="47" t="s">
        <v>148</v>
      </c>
      <c r="O142" s="47">
        <f>O141+1</f>
        <v>3</v>
      </c>
      <c r="P142" s="150" t="s">
        <v>499</v>
      </c>
    </row>
    <row r="143" spans="1:17" s="29" customFormat="1">
      <c r="A143" s="283" t="s">
        <v>539</v>
      </c>
      <c r="B143" s="284"/>
      <c r="C143" s="285"/>
      <c r="D143" s="65" t="e">
        <f>IF(AND(COUNTIF(#REF!,"A")&gt;2),"C",IF(COUNTIF(#REF!,"A")&gt;0,"P"," "))</f>
        <v>#REF!</v>
      </c>
      <c r="F143" s="74" t="s">
        <v>505</v>
      </c>
      <c r="G143" s="43">
        <v>1</v>
      </c>
      <c r="H143" s="78" t="s">
        <v>540</v>
      </c>
      <c r="I143" s="30"/>
      <c r="J143" s="48" t="s">
        <v>541</v>
      </c>
      <c r="K143" s="47">
        <v>1</v>
      </c>
      <c r="L143" s="78" t="s">
        <v>542</v>
      </c>
      <c r="N143" s="48" t="s">
        <v>543</v>
      </c>
      <c r="O143" s="47">
        <v>1</v>
      </c>
      <c r="P143" s="78" t="s">
        <v>492</v>
      </c>
    </row>
    <row r="144" spans="1:17" s="29" customFormat="1">
      <c r="A144" s="152"/>
      <c r="B144" s="153" t="s">
        <v>544</v>
      </c>
      <c r="C144" s="112"/>
      <c r="D144" s="65" t="e">
        <f>IF(AND(COUNTIF(#REF!,"A")&gt;2),"C",IF(COUNTIF(#REF!,"A")&gt;0,"P"," "))</f>
        <v>#REF!</v>
      </c>
      <c r="F144" s="148" t="s">
        <v>545</v>
      </c>
      <c r="G144" s="47">
        <f>G143+1</f>
        <v>2</v>
      </c>
      <c r="H144" s="80" t="s">
        <v>546</v>
      </c>
      <c r="I144" s="30"/>
      <c r="J144" s="48" t="s">
        <v>148</v>
      </c>
      <c r="K144" s="47">
        <f>K143+1</f>
        <v>2</v>
      </c>
      <c r="L144" s="80" t="s">
        <v>547</v>
      </c>
      <c r="N144" s="48" t="s">
        <v>148</v>
      </c>
      <c r="O144" s="47">
        <f>O143+1</f>
        <v>2</v>
      </c>
      <c r="P144" s="80" t="s">
        <v>496</v>
      </c>
    </row>
    <row r="145" spans="1:16" s="29" customFormat="1">
      <c r="A145" s="119"/>
      <c r="B145" s="154" t="s">
        <v>548</v>
      </c>
      <c r="C145" s="112"/>
      <c r="D145" s="65" t="e">
        <f>IF(AND(COUNTIF(#REF!,"A")&gt;2),"C",IF(COUNTIF(#REF!,"A")&gt;0,"P"," "))</f>
        <v>#REF!</v>
      </c>
      <c r="F145" s="47" t="s">
        <v>148</v>
      </c>
      <c r="G145" s="47">
        <f>G144+1</f>
        <v>3</v>
      </c>
      <c r="H145" s="150" t="s">
        <v>549</v>
      </c>
      <c r="I145" s="30"/>
      <c r="J145" s="47" t="s">
        <v>148</v>
      </c>
      <c r="K145" s="47">
        <f>K144+1</f>
        <v>3</v>
      </c>
      <c r="L145" s="150" t="s">
        <v>503</v>
      </c>
      <c r="N145" s="47" t="s">
        <v>148</v>
      </c>
      <c r="O145" s="47">
        <f>O144+1</f>
        <v>3</v>
      </c>
      <c r="P145" s="150" t="s">
        <v>499</v>
      </c>
    </row>
    <row r="146" spans="1:16" s="29" customFormat="1">
      <c r="A146" s="155"/>
      <c r="B146" s="156" t="s">
        <v>550</v>
      </c>
      <c r="C146" s="112"/>
      <c r="D146" s="65" t="e">
        <f>IF(AND(COUNTIF(#REF!,"A")&gt;2),"C",IF(COUNTIF(#REF!,"A")&gt;0,"P"," "))</f>
        <v>#REF!</v>
      </c>
      <c r="F146" s="48" t="s">
        <v>508</v>
      </c>
      <c r="G146" s="47">
        <v>1</v>
      </c>
      <c r="H146" s="78" t="s">
        <v>551</v>
      </c>
      <c r="I146" s="30"/>
      <c r="J146" s="48" t="s">
        <v>552</v>
      </c>
      <c r="K146" s="47">
        <v>1</v>
      </c>
      <c r="L146" s="78" t="s">
        <v>553</v>
      </c>
      <c r="N146" s="48" t="s">
        <v>554</v>
      </c>
      <c r="O146" s="47">
        <v>1</v>
      </c>
      <c r="P146" s="78" t="s">
        <v>492</v>
      </c>
    </row>
    <row r="147" spans="1:16" s="29" customFormat="1">
      <c r="A147" s="155"/>
      <c r="B147" s="156" t="s">
        <v>555</v>
      </c>
      <c r="C147" s="112"/>
      <c r="D147" s="65" t="e">
        <f>IF(AND(COUNTIF(#REF!,"A")&gt;2),"C",IF(COUNTIF(#REF!,"A")&gt;0,"P"," "))</f>
        <v>#REF!</v>
      </c>
      <c r="F147" s="148" t="s">
        <v>545</v>
      </c>
      <c r="G147" s="47">
        <f>G146+1</f>
        <v>2</v>
      </c>
      <c r="H147" s="80" t="s">
        <v>556</v>
      </c>
      <c r="I147" s="30"/>
      <c r="J147" s="48" t="s">
        <v>148</v>
      </c>
      <c r="K147" s="47">
        <f>K146+1</f>
        <v>2</v>
      </c>
      <c r="L147" s="80" t="s">
        <v>496</v>
      </c>
      <c r="N147" s="48" t="s">
        <v>148</v>
      </c>
      <c r="O147" s="47">
        <f>O146+1</f>
        <v>2</v>
      </c>
      <c r="P147" s="80" t="s">
        <v>496</v>
      </c>
    </row>
    <row r="148" spans="1:16" s="29" customFormat="1">
      <c r="A148" s="155"/>
      <c r="B148" s="156" t="s">
        <v>557</v>
      </c>
      <c r="C148" s="112"/>
      <c r="D148" s="65" t="e">
        <f>IF(AND(COUNTIF(#REF!,"A")&gt;2),"C",IF(COUNTIF(#REF!,"A")&gt;0,"P"," "))</f>
        <v>#REF!</v>
      </c>
      <c r="F148" s="47" t="s">
        <v>148</v>
      </c>
      <c r="G148" s="47">
        <f>G147+1</f>
        <v>3</v>
      </c>
      <c r="H148" s="150" t="s">
        <v>558</v>
      </c>
      <c r="I148" s="30"/>
      <c r="J148" s="47" t="s">
        <v>148</v>
      </c>
      <c r="K148" s="47">
        <f>K147+1</f>
        <v>3</v>
      </c>
      <c r="L148" s="150" t="s">
        <v>559</v>
      </c>
      <c r="N148" s="47" t="s">
        <v>148</v>
      </c>
      <c r="O148" s="47">
        <f>O147+1</f>
        <v>3</v>
      </c>
      <c r="P148" s="150" t="s">
        <v>499</v>
      </c>
    </row>
    <row r="149" spans="1:16" s="29" customFormat="1">
      <c r="A149" s="155"/>
      <c r="B149" s="156" t="s">
        <v>15</v>
      </c>
      <c r="C149" s="112"/>
      <c r="D149" s="65" t="e">
        <f>IF(AND(COUNTIF(#REF!,"A")&gt;2),"C",IF(COUNTIF(#REF!,"A")&gt;0,"P"," "))</f>
        <v>#REF!</v>
      </c>
      <c r="F149" s="48" t="s">
        <v>511</v>
      </c>
      <c r="G149" s="47">
        <v>1</v>
      </c>
      <c r="H149" s="78" t="s">
        <v>560</v>
      </c>
      <c r="I149" s="30"/>
      <c r="J149" s="48" t="s">
        <v>561</v>
      </c>
      <c r="K149" s="43">
        <v>1</v>
      </c>
      <c r="L149" s="78" t="s">
        <v>492</v>
      </c>
      <c r="M149" s="30"/>
      <c r="N149" s="157" t="s">
        <v>562</v>
      </c>
      <c r="O149" s="47">
        <v>1</v>
      </c>
      <c r="P149" s="78" t="s">
        <v>563</v>
      </c>
    </row>
    <row r="150" spans="1:16" s="29" customFormat="1">
      <c r="A150" s="155"/>
      <c r="B150" s="156" t="s">
        <v>564</v>
      </c>
      <c r="C150" s="112"/>
      <c r="D150" s="65" t="e">
        <f>IF(AND(COUNTIF(#REF!,"A")&gt;2),"C",IF(COUNTIF(#REF!,"A")&gt;0,"P"," "))</f>
        <v>#REF!</v>
      </c>
      <c r="F150" s="148" t="s">
        <v>246</v>
      </c>
      <c r="G150" s="47">
        <f>G149+1</f>
        <v>2</v>
      </c>
      <c r="H150" s="80" t="s">
        <v>565</v>
      </c>
      <c r="I150" s="30"/>
      <c r="J150" s="48" t="s">
        <v>148</v>
      </c>
      <c r="K150" s="47">
        <f>K149+1</f>
        <v>2</v>
      </c>
      <c r="L150" s="80" t="s">
        <v>496</v>
      </c>
      <c r="M150" s="30"/>
      <c r="N150" s="158" t="s">
        <v>148</v>
      </c>
      <c r="O150" s="47">
        <f>O149+1</f>
        <v>2</v>
      </c>
      <c r="P150" s="80" t="s">
        <v>496</v>
      </c>
    </row>
    <row r="151" spans="1:16" s="29" customFormat="1" ht="13.5" thickBot="1">
      <c r="A151" s="159"/>
      <c r="B151" s="160" t="s">
        <v>566</v>
      </c>
      <c r="C151" s="159"/>
      <c r="D151" s="161" t="e">
        <f>IF(AND(COUNTIF(#REF!,"A")&gt;2),"C",IF(COUNTIF(#REF!,"A")&gt;0,"P"," "))</f>
        <v>#REF!</v>
      </c>
      <c r="F151" s="47" t="s">
        <v>148</v>
      </c>
      <c r="G151" s="47">
        <f>G150+1</f>
        <v>3</v>
      </c>
      <c r="H151" s="150" t="s">
        <v>567</v>
      </c>
      <c r="I151" s="30"/>
      <c r="J151" s="47" t="s">
        <v>148</v>
      </c>
      <c r="K151" s="47">
        <f>K150+1</f>
        <v>3</v>
      </c>
      <c r="L151" s="150" t="s">
        <v>520</v>
      </c>
      <c r="M151" s="30"/>
      <c r="N151" s="162" t="s">
        <v>148</v>
      </c>
      <c r="O151" s="47">
        <f>O150+1</f>
        <v>3</v>
      </c>
      <c r="P151" s="150" t="s">
        <v>499</v>
      </c>
    </row>
    <row r="152" spans="1:16" s="29" customFormat="1" ht="13.5" thickBot="1">
      <c r="A152" s="28"/>
      <c r="B152" s="112"/>
      <c r="C152" s="112"/>
      <c r="F152" s="48" t="s">
        <v>516</v>
      </c>
      <c r="G152" s="43">
        <v>1</v>
      </c>
      <c r="H152" s="78" t="s">
        <v>568</v>
      </c>
      <c r="I152" s="30"/>
      <c r="J152" s="48" t="s">
        <v>569</v>
      </c>
      <c r="K152" s="47">
        <v>1</v>
      </c>
      <c r="L152" s="78" t="s">
        <v>570</v>
      </c>
      <c r="M152" s="30"/>
      <c r="N152" s="157" t="s">
        <v>571</v>
      </c>
      <c r="O152" s="47">
        <v>1</v>
      </c>
      <c r="P152" s="78" t="s">
        <v>492</v>
      </c>
    </row>
    <row r="153" spans="1:16" s="29" customFormat="1">
      <c r="A153" s="298" t="s">
        <v>572</v>
      </c>
      <c r="B153" s="299"/>
      <c r="C153" s="300"/>
      <c r="D153" s="63">
        <f>D154+D172+D182</f>
        <v>0</v>
      </c>
      <c r="F153" s="148" t="s">
        <v>273</v>
      </c>
      <c r="G153" s="47">
        <f>G152+1</f>
        <v>2</v>
      </c>
      <c r="H153" s="80" t="s">
        <v>573</v>
      </c>
      <c r="I153" s="30"/>
      <c r="J153" s="48" t="s">
        <v>314</v>
      </c>
      <c r="K153" s="47">
        <f>K152+1</f>
        <v>2</v>
      </c>
      <c r="L153" s="80" t="s">
        <v>574</v>
      </c>
      <c r="M153" s="30"/>
      <c r="N153" s="158" t="s">
        <v>148</v>
      </c>
      <c r="O153" s="47">
        <f>O152+1</f>
        <v>2</v>
      </c>
      <c r="P153" s="80" t="s">
        <v>496</v>
      </c>
    </row>
    <row r="154" spans="1:16" s="29" customFormat="1">
      <c r="A154" s="163" t="s">
        <v>575</v>
      </c>
      <c r="B154" s="164"/>
      <c r="C154" s="165"/>
      <c r="D154" s="66">
        <f>COUNTIF(D155:D171,"C")</f>
        <v>0</v>
      </c>
      <c r="F154" s="48"/>
      <c r="G154" s="47">
        <f>G153+1</f>
        <v>3</v>
      </c>
      <c r="H154" s="150" t="s">
        <v>576</v>
      </c>
      <c r="I154" s="30"/>
      <c r="J154" s="47" t="s">
        <v>148</v>
      </c>
      <c r="K154" s="47">
        <f>K153+1</f>
        <v>3</v>
      </c>
      <c r="L154" s="150" t="s">
        <v>577</v>
      </c>
      <c r="M154" s="30"/>
      <c r="N154" s="162" t="s">
        <v>148</v>
      </c>
      <c r="O154" s="47">
        <f>O153+1</f>
        <v>3</v>
      </c>
      <c r="P154" s="150" t="s">
        <v>499</v>
      </c>
    </row>
    <row r="155" spans="1:16" s="29" customFormat="1">
      <c r="A155" s="283" t="s">
        <v>491</v>
      </c>
      <c r="B155" s="284"/>
      <c r="C155" s="285"/>
      <c r="D155" s="66" t="e">
        <f>IF(AND(COUNTIF(#REF!,"A")&gt;2),"C",IF(COUNTIF(#REF!,"A")&gt;0,"P"," "))</f>
        <v>#REF!</v>
      </c>
      <c r="F155" s="74" t="s">
        <v>519</v>
      </c>
      <c r="G155" s="43">
        <v>1</v>
      </c>
      <c r="H155" s="78" t="s">
        <v>578</v>
      </c>
      <c r="I155" s="30"/>
      <c r="J155" s="48" t="s">
        <v>579</v>
      </c>
      <c r="K155" s="47">
        <v>1</v>
      </c>
      <c r="L155" s="78" t="s">
        <v>553</v>
      </c>
      <c r="M155" s="30"/>
      <c r="N155" s="30"/>
      <c r="O155" s="30"/>
      <c r="P155" s="30"/>
    </row>
    <row r="156" spans="1:16" s="29" customFormat="1">
      <c r="A156" s="283" t="s">
        <v>502</v>
      </c>
      <c r="B156" s="284"/>
      <c r="C156" s="285"/>
      <c r="D156" s="66" t="e">
        <f>IF(AND(COUNTIF(#REF!,"A")&gt;2),"C",IF(COUNTIF(#REF!,"A")&gt;0,"P"," "))</f>
        <v>#REF!</v>
      </c>
      <c r="F156" s="148" t="s">
        <v>256</v>
      </c>
      <c r="G156" s="47">
        <f>G155+1</f>
        <v>2</v>
      </c>
      <c r="H156" s="80" t="s">
        <v>580</v>
      </c>
      <c r="I156" s="30"/>
      <c r="J156" s="48" t="s">
        <v>148</v>
      </c>
      <c r="K156" s="47">
        <f>K155+1</f>
        <v>2</v>
      </c>
      <c r="L156" s="80" t="s">
        <v>496</v>
      </c>
    </row>
    <row r="157" spans="1:16" s="29" customFormat="1">
      <c r="A157" s="283" t="s">
        <v>513</v>
      </c>
      <c r="B157" s="284"/>
      <c r="C157" s="285"/>
      <c r="D157" s="66" t="e">
        <f>IF(AND(COUNTIF(#REF!,"A")&gt;2),"C",IF(COUNTIF(#REF!,"A")&gt;0,"P"," "))</f>
        <v>#REF!</v>
      </c>
      <c r="F157" s="47" t="s">
        <v>148</v>
      </c>
      <c r="G157" s="47">
        <f>G156+1</f>
        <v>3</v>
      </c>
      <c r="H157" s="150" t="s">
        <v>581</v>
      </c>
      <c r="I157" s="30"/>
      <c r="J157" s="47" t="s">
        <v>148</v>
      </c>
      <c r="K157" s="47">
        <f>K156+1</f>
        <v>3</v>
      </c>
      <c r="L157" s="150" t="s">
        <v>582</v>
      </c>
    </row>
    <row r="158" spans="1:16" s="29" customFormat="1">
      <c r="A158" s="283" t="s">
        <v>523</v>
      </c>
      <c r="B158" s="284"/>
      <c r="C158" s="285"/>
      <c r="D158" s="66" t="e">
        <f>IF(AND(COUNTIF(#REF!,"A")&gt;2),"C",IF(COUNTIF(#REF!,"A")&gt;0,"P"," "))</f>
        <v>#REF!</v>
      </c>
      <c r="F158" s="48" t="s">
        <v>583</v>
      </c>
      <c r="G158" s="47">
        <v>1</v>
      </c>
      <c r="H158" s="78" t="s">
        <v>584</v>
      </c>
      <c r="I158" s="30"/>
      <c r="J158" s="48" t="s">
        <v>585</v>
      </c>
      <c r="K158" s="43">
        <v>1</v>
      </c>
      <c r="L158" s="78" t="s">
        <v>586</v>
      </c>
      <c r="N158" s="33" t="s">
        <v>587</v>
      </c>
      <c r="O158" s="34"/>
      <c r="P158" s="35"/>
    </row>
    <row r="159" spans="1:16" s="29" customFormat="1">
      <c r="A159" s="296" t="s">
        <v>533</v>
      </c>
      <c r="B159" s="284"/>
      <c r="C159" s="285"/>
      <c r="D159" s="66" t="e">
        <f>IF(AND(COUNTIF(#REF!,"A")&gt;2),"C",IF(COUNTIF(#REF!,"A")&gt;0,"P"," "))</f>
        <v>#REF!</v>
      </c>
      <c r="F159" s="48" t="s">
        <v>588</v>
      </c>
      <c r="G159" s="47">
        <f>G158+1</f>
        <v>2</v>
      </c>
      <c r="H159" s="80" t="s">
        <v>589</v>
      </c>
      <c r="I159" s="30"/>
      <c r="J159" s="48" t="s">
        <v>590</v>
      </c>
      <c r="K159" s="47">
        <f>K158+1</f>
        <v>2</v>
      </c>
      <c r="L159" s="80" t="s">
        <v>591</v>
      </c>
      <c r="N159" s="145" t="s">
        <v>200</v>
      </c>
      <c r="O159" s="146"/>
      <c r="P159" s="147"/>
    </row>
    <row r="160" spans="1:16" s="29" customFormat="1">
      <c r="A160" s="283" t="s">
        <v>541</v>
      </c>
      <c r="B160" s="284"/>
      <c r="C160" s="285"/>
      <c r="D160" s="66" t="e">
        <f>IF(AND(COUNTIF(#REF!,"A")&gt;2),"C",IF(COUNTIF(#REF!,"A")&gt;0,"P"," "))</f>
        <v>#REF!</v>
      </c>
      <c r="F160" s="148" t="s">
        <v>241</v>
      </c>
      <c r="G160" s="47">
        <f>G159+1</f>
        <v>3</v>
      </c>
      <c r="H160" s="150" t="s">
        <v>592</v>
      </c>
      <c r="I160" s="30"/>
      <c r="J160" s="47" t="s">
        <v>148</v>
      </c>
      <c r="K160" s="47">
        <f>K159+1</f>
        <v>3</v>
      </c>
      <c r="L160" s="150" t="s">
        <v>593</v>
      </c>
      <c r="N160" s="123" t="s">
        <v>12</v>
      </c>
      <c r="O160" s="43">
        <v>1</v>
      </c>
      <c r="P160" s="78" t="s">
        <v>594</v>
      </c>
    </row>
    <row r="161" spans="1:16" s="29" customFormat="1">
      <c r="A161" s="295" t="s">
        <v>552</v>
      </c>
      <c r="B161" s="297"/>
      <c r="C161" s="285"/>
      <c r="D161" s="66" t="e">
        <f>IF(AND(COUNTIF(#REF!,"A")&gt;2),"C",IF(COUNTIF(#REF!,"A")&gt;0,"P"," "))</f>
        <v>#REF!</v>
      </c>
      <c r="F161" s="74" t="s">
        <v>595</v>
      </c>
      <c r="G161" s="47">
        <v>1</v>
      </c>
      <c r="H161" s="78" t="s">
        <v>596</v>
      </c>
      <c r="I161" s="30"/>
      <c r="J161" s="48" t="s">
        <v>16</v>
      </c>
      <c r="K161" s="43">
        <v>1</v>
      </c>
      <c r="L161" s="78" t="s">
        <v>597</v>
      </c>
      <c r="N161" s="48" t="s">
        <v>148</v>
      </c>
      <c r="O161" s="47">
        <f>O160+1</f>
        <v>2</v>
      </c>
      <c r="P161" s="80" t="s">
        <v>598</v>
      </c>
    </row>
    <row r="162" spans="1:16" s="29" customFormat="1">
      <c r="A162" s="283" t="s">
        <v>561</v>
      </c>
      <c r="B162" s="297"/>
      <c r="C162" s="285"/>
      <c r="D162" s="66" t="e">
        <f>IF(AND(COUNTIF(#REF!,"A")&gt;2),"C",IF(COUNTIF(#REF!,"A")&gt;0,"P"," "))</f>
        <v>#REF!</v>
      </c>
      <c r="F162" s="48" t="s">
        <v>599</v>
      </c>
      <c r="G162" s="47">
        <f>G161+1</f>
        <v>2</v>
      </c>
      <c r="H162" s="80" t="s">
        <v>600</v>
      </c>
      <c r="I162" s="30"/>
      <c r="J162" s="148" t="s">
        <v>140</v>
      </c>
      <c r="K162" s="47">
        <f>K161+1</f>
        <v>2</v>
      </c>
      <c r="L162" s="80" t="s">
        <v>601</v>
      </c>
      <c r="N162" s="47" t="s">
        <v>148</v>
      </c>
      <c r="O162" s="47">
        <f>O161+1</f>
        <v>3</v>
      </c>
      <c r="P162" s="150" t="s">
        <v>602</v>
      </c>
    </row>
    <row r="163" spans="1:16" s="29" customFormat="1">
      <c r="A163" s="283" t="s">
        <v>603</v>
      </c>
      <c r="B163" s="297"/>
      <c r="C163" s="285"/>
      <c r="D163" s="66" t="e">
        <f>IF(AND(COUNTIF(#REF!,"A")&gt;2),"C",IF(COUNTIF(#REF!,"A")&gt;0,"P"," "))</f>
        <v>#REF!</v>
      </c>
      <c r="F163" s="148" t="s">
        <v>246</v>
      </c>
      <c r="G163" s="47">
        <f>G162+1</f>
        <v>3</v>
      </c>
      <c r="H163" s="150" t="s">
        <v>560</v>
      </c>
      <c r="I163" s="30"/>
      <c r="J163" s="47" t="s">
        <v>148</v>
      </c>
      <c r="K163" s="47">
        <f>K162+1</f>
        <v>3</v>
      </c>
      <c r="L163" s="150" t="s">
        <v>604</v>
      </c>
      <c r="N163" s="48" t="s">
        <v>605</v>
      </c>
      <c r="O163" s="47">
        <v>1</v>
      </c>
      <c r="P163" s="78" t="s">
        <v>594</v>
      </c>
    </row>
    <row r="164" spans="1:16" s="29" customFormat="1">
      <c r="A164" s="283" t="s">
        <v>579</v>
      </c>
      <c r="B164" s="297"/>
      <c r="C164" s="285"/>
      <c r="D164" s="66" t="e">
        <f>IF(AND(COUNTIF(#REF!,"A")&gt;2),"C",IF(COUNTIF(#REF!,"A")&gt;0,"P"," "))</f>
        <v>#REF!</v>
      </c>
      <c r="F164" s="74" t="s">
        <v>529</v>
      </c>
      <c r="G164" s="47">
        <v>1</v>
      </c>
      <c r="H164" s="78" t="s">
        <v>606</v>
      </c>
      <c r="I164" s="30"/>
      <c r="J164" s="48" t="s">
        <v>607</v>
      </c>
      <c r="K164" s="47">
        <v>1</v>
      </c>
      <c r="L164" s="78" t="s">
        <v>492</v>
      </c>
      <c r="N164" s="48" t="s">
        <v>608</v>
      </c>
      <c r="O164" s="47">
        <f>O163+1</f>
        <v>2</v>
      </c>
      <c r="P164" s="80" t="s">
        <v>598</v>
      </c>
    </row>
    <row r="165" spans="1:16" s="29" customFormat="1">
      <c r="A165" s="283" t="s">
        <v>609</v>
      </c>
      <c r="B165" s="297"/>
      <c r="C165" s="285"/>
      <c r="D165" s="66" t="e">
        <f>IF(AND(COUNTIF(#REF!,"A")&gt;2),"C",IF(COUNTIF(#REF!,"A")&gt;0,"P"," "))</f>
        <v>#REF!</v>
      </c>
      <c r="F165" s="148" t="s">
        <v>248</v>
      </c>
      <c r="G165" s="47">
        <f>G164+1</f>
        <v>2</v>
      </c>
      <c r="H165" s="80" t="s">
        <v>610</v>
      </c>
      <c r="I165" s="30"/>
      <c r="J165" s="48" t="s">
        <v>148</v>
      </c>
      <c r="K165" s="47">
        <f>K164+1</f>
        <v>2</v>
      </c>
      <c r="L165" s="80" t="s">
        <v>496</v>
      </c>
      <c r="N165" s="47" t="s">
        <v>148</v>
      </c>
      <c r="O165" s="47">
        <f>O164+1</f>
        <v>3</v>
      </c>
      <c r="P165" s="150" t="s">
        <v>602</v>
      </c>
    </row>
    <row r="166" spans="1:16" s="29" customFormat="1">
      <c r="A166" s="283" t="s">
        <v>16</v>
      </c>
      <c r="B166" s="297"/>
      <c r="C166" s="285"/>
      <c r="D166" s="65" t="e">
        <f>IF(AND(COUNTIF(#REF!,"A")&gt;2),"C",IF(COUNTIF(#REF!,"A")&gt;0,"P"," "))</f>
        <v>#REF!</v>
      </c>
      <c r="F166" s="166" t="s">
        <v>241</v>
      </c>
      <c r="G166" s="47">
        <f>G165+1</f>
        <v>3</v>
      </c>
      <c r="H166" s="150" t="s">
        <v>611</v>
      </c>
      <c r="I166" s="30"/>
      <c r="J166" s="47" t="s">
        <v>148</v>
      </c>
      <c r="K166" s="47">
        <f>K165+1</f>
        <v>3</v>
      </c>
      <c r="L166" s="150" t="s">
        <v>499</v>
      </c>
      <c r="N166" s="248" t="s">
        <v>612</v>
      </c>
      <c r="O166" s="248"/>
      <c r="P166" s="248"/>
    </row>
    <row r="167" spans="1:16" s="29" customFormat="1">
      <c r="A167" s="283" t="s">
        <v>607</v>
      </c>
      <c r="B167" s="297"/>
      <c r="C167" s="285"/>
      <c r="D167" s="66" t="e">
        <f>IF(AND(COUNTIF(#REF!,"A")&gt;2),"C",IF(COUNTIF(#REF!,"A")&gt;0,"P"," "))</f>
        <v>#REF!</v>
      </c>
      <c r="F167" s="48" t="s">
        <v>347</v>
      </c>
      <c r="G167" s="47">
        <v>1</v>
      </c>
      <c r="H167" s="78" t="s">
        <v>613</v>
      </c>
      <c r="I167" s="30"/>
      <c r="J167" s="48" t="s">
        <v>614</v>
      </c>
      <c r="K167" s="47">
        <v>1</v>
      </c>
      <c r="L167" s="78" t="s">
        <v>492</v>
      </c>
    </row>
    <row r="168" spans="1:16" s="29" customFormat="1">
      <c r="A168" s="283" t="s">
        <v>614</v>
      </c>
      <c r="B168" s="284"/>
      <c r="C168" s="285"/>
      <c r="D168" s="66" t="e">
        <f>IF(AND(COUNTIF(#REF!,"A")&gt;2),"C",IF(COUNTIF(#REF!,"A")&gt;0,"P"," "))</f>
        <v>#REF!</v>
      </c>
      <c r="F168" s="148" t="s">
        <v>244</v>
      </c>
      <c r="G168" s="47">
        <f>G167+1</f>
        <v>2</v>
      </c>
      <c r="H168" s="80" t="s">
        <v>615</v>
      </c>
      <c r="I168" s="30"/>
      <c r="J168" s="48" t="s">
        <v>148</v>
      </c>
      <c r="K168" s="47">
        <f>K167+1</f>
        <v>2</v>
      </c>
      <c r="L168" s="80" t="s">
        <v>496</v>
      </c>
    </row>
    <row r="169" spans="1:16" s="29" customFormat="1">
      <c r="A169" s="167"/>
      <c r="B169" s="168" t="s">
        <v>616</v>
      </c>
      <c r="C169" s="169"/>
      <c r="D169" s="66" t="e">
        <f>IF(AND(COUNTIF(#REF!,"A")&gt;2),"C",IF(COUNTIF(#REF!,"A")&gt;0,"P"," "))</f>
        <v>#REF!</v>
      </c>
      <c r="F169" s="47" t="s">
        <v>148</v>
      </c>
      <c r="G169" s="47">
        <f>G168+1</f>
        <v>3</v>
      </c>
      <c r="H169" s="150" t="s">
        <v>617</v>
      </c>
      <c r="I169" s="30"/>
      <c r="J169" s="47" t="s">
        <v>148</v>
      </c>
      <c r="K169" s="47">
        <f>K168+1</f>
        <v>3</v>
      </c>
      <c r="L169" s="150" t="s">
        <v>499</v>
      </c>
    </row>
    <row r="170" spans="1:16" s="29" customFormat="1">
      <c r="A170" s="167"/>
      <c r="B170" s="168" t="s">
        <v>618</v>
      </c>
      <c r="C170" s="169"/>
      <c r="D170" s="66" t="e">
        <f>IF(AND(COUNTIF(#REF!,"A")&gt;2),"C",IF(COUNTIF(#REF!,"A")&gt;0,"P"," "))</f>
        <v>#REF!</v>
      </c>
      <c r="F170" s="48" t="s">
        <v>535</v>
      </c>
      <c r="G170" s="43">
        <v>1</v>
      </c>
      <c r="H170" s="78" t="s">
        <v>619</v>
      </c>
      <c r="I170" s="30"/>
      <c r="J170" s="170" t="s">
        <v>616</v>
      </c>
      <c r="K170" s="76">
        <v>1</v>
      </c>
      <c r="L170" s="78" t="s">
        <v>503</v>
      </c>
    </row>
    <row r="171" spans="1:16" s="29" customFormat="1">
      <c r="A171" s="171"/>
      <c r="B171" s="172" t="s">
        <v>620</v>
      </c>
      <c r="C171" s="173"/>
      <c r="D171" s="66" t="e">
        <f>IF(AND(COUNTIF(#REF!,"A")&gt;2),"C",IF(COUNTIF(#REF!,"A")&gt;0,"P"," "))</f>
        <v>#REF!</v>
      </c>
      <c r="F171" s="148" t="s">
        <v>267</v>
      </c>
      <c r="G171" s="47">
        <f>G170+1</f>
        <v>2</v>
      </c>
      <c r="H171" s="80" t="s">
        <v>621</v>
      </c>
      <c r="I171" s="30"/>
      <c r="J171" s="158" t="s">
        <v>148</v>
      </c>
      <c r="K171" s="47">
        <f>K170+1</f>
        <v>2</v>
      </c>
      <c r="L171" s="80" t="s">
        <v>622</v>
      </c>
    </row>
    <row r="172" spans="1:16" s="29" customFormat="1">
      <c r="A172" s="163" t="s">
        <v>623</v>
      </c>
      <c r="B172" s="164"/>
      <c r="C172" s="165"/>
      <c r="D172" s="65">
        <f>COUNTIF(D173:D181,"C")</f>
        <v>0</v>
      </c>
      <c r="F172" s="47" t="s">
        <v>148</v>
      </c>
      <c r="G172" s="47">
        <f>G171+1</f>
        <v>3</v>
      </c>
      <c r="H172" s="150" t="s">
        <v>624</v>
      </c>
      <c r="I172" s="30"/>
      <c r="J172" s="162" t="s">
        <v>148</v>
      </c>
      <c r="K172" s="47">
        <f>K171+1</f>
        <v>3</v>
      </c>
      <c r="L172" s="150" t="s">
        <v>625</v>
      </c>
    </row>
    <row r="173" spans="1:16" s="29" customFormat="1">
      <c r="A173" s="283" t="s">
        <v>493</v>
      </c>
      <c r="B173" s="297"/>
      <c r="C173" s="285"/>
      <c r="D173" s="66" t="e">
        <f>IF(AND(COUNTIF(#REF!,"A")&gt;2),"C",IF(COUNTIF(#REF!,"A")&gt;0,"P"," "))</f>
        <v>#REF!</v>
      </c>
      <c r="F173" s="48" t="s">
        <v>13</v>
      </c>
      <c r="G173" s="47">
        <v>1</v>
      </c>
      <c r="H173" s="78" t="s">
        <v>626</v>
      </c>
      <c r="I173" s="30"/>
      <c r="J173" s="170" t="s">
        <v>627</v>
      </c>
      <c r="K173" s="76">
        <v>1</v>
      </c>
      <c r="L173" s="78" t="s">
        <v>628</v>
      </c>
    </row>
    <row r="174" spans="1:16" s="29" customFormat="1">
      <c r="A174" s="283" t="s">
        <v>504</v>
      </c>
      <c r="B174" s="297"/>
      <c r="C174" s="285"/>
      <c r="D174" s="66" t="e">
        <f>IF(AND(COUNTIF(#REF!,"A")&gt;2),"C",IF(COUNTIF(#REF!,"A")&gt;0,"P"," "))</f>
        <v>#REF!</v>
      </c>
      <c r="F174" s="148" t="s">
        <v>267</v>
      </c>
      <c r="G174" s="47">
        <f>G173+1</f>
        <v>2</v>
      </c>
      <c r="H174" s="80" t="s">
        <v>629</v>
      </c>
      <c r="I174" s="30"/>
      <c r="J174" s="157" t="s">
        <v>630</v>
      </c>
      <c r="K174" s="47">
        <f>K173+1</f>
        <v>2</v>
      </c>
      <c r="L174" s="80" t="s">
        <v>631</v>
      </c>
      <c r="N174" s="170" t="s">
        <v>557</v>
      </c>
      <c r="O174" s="76">
        <v>1</v>
      </c>
      <c r="P174" s="78" t="s">
        <v>632</v>
      </c>
    </row>
    <row r="175" spans="1:16" s="29" customFormat="1">
      <c r="A175" s="295" t="s">
        <v>515</v>
      </c>
      <c r="B175" s="297"/>
      <c r="C175" s="285"/>
      <c r="D175" s="66" t="e">
        <f>IF(AND(COUNTIF(#REF!,"A")&gt;2),"C",IF(COUNTIF(#REF!,"A")&gt;0,"P"," "))</f>
        <v>#REF!</v>
      </c>
      <c r="F175" s="47" t="s">
        <v>148</v>
      </c>
      <c r="G175" s="47">
        <f>G174+1</f>
        <v>3</v>
      </c>
      <c r="H175" s="150" t="s">
        <v>633</v>
      </c>
      <c r="I175" s="30"/>
      <c r="J175" s="162" t="s">
        <v>148</v>
      </c>
      <c r="K175" s="47">
        <f>K174+1</f>
        <v>3</v>
      </c>
      <c r="L175" s="150" t="s">
        <v>634</v>
      </c>
      <c r="N175" s="157"/>
      <c r="O175" s="47">
        <f>O174+1</f>
        <v>2</v>
      </c>
      <c r="P175" s="80" t="s">
        <v>635</v>
      </c>
    </row>
    <row r="176" spans="1:16" s="29" customFormat="1">
      <c r="A176" s="283" t="s">
        <v>525</v>
      </c>
      <c r="B176" s="297"/>
      <c r="C176" s="285"/>
      <c r="D176" s="66" t="e">
        <f>IF(AND(COUNTIF(#REF!,"A")&gt;2),"C",IF(COUNTIF(#REF!,"A")&gt;0,"P"," "))</f>
        <v>#REF!</v>
      </c>
      <c r="F176" s="48" t="s">
        <v>636</v>
      </c>
      <c r="G176" s="47">
        <v>1</v>
      </c>
      <c r="H176" s="78" t="s">
        <v>637</v>
      </c>
      <c r="I176" s="30"/>
      <c r="J176" s="170" t="s">
        <v>620</v>
      </c>
      <c r="K176" s="76">
        <v>1</v>
      </c>
      <c r="L176" s="78" t="s">
        <v>638</v>
      </c>
      <c r="N176" s="162" t="s">
        <v>148</v>
      </c>
      <c r="O176" s="47">
        <f>O175+1</f>
        <v>3</v>
      </c>
      <c r="P176" s="150" t="s">
        <v>639</v>
      </c>
    </row>
    <row r="177" spans="1:16" s="29" customFormat="1">
      <c r="A177" s="283" t="s">
        <v>534</v>
      </c>
      <c r="B177" s="297"/>
      <c r="C177" s="285"/>
      <c r="D177" s="66" t="e">
        <f>IF(AND(COUNTIF(#REF!,"A")&gt;2),"C",IF(COUNTIF(#REF!,"A")&gt;0,"P"," "))</f>
        <v>#REF!</v>
      </c>
      <c r="F177" s="48" t="s">
        <v>640</v>
      </c>
      <c r="G177" s="47">
        <f>G176+1</f>
        <v>2</v>
      </c>
      <c r="H177" s="80" t="s">
        <v>641</v>
      </c>
      <c r="I177" s="30"/>
      <c r="J177" s="158" t="s">
        <v>148</v>
      </c>
      <c r="K177" s="47">
        <f>K176+1</f>
        <v>2</v>
      </c>
      <c r="L177" s="80" t="s">
        <v>642</v>
      </c>
      <c r="N177" s="170" t="s">
        <v>15</v>
      </c>
      <c r="O177" s="76">
        <v>1</v>
      </c>
      <c r="P177" s="78" t="s">
        <v>643</v>
      </c>
    </row>
    <row r="178" spans="1:16" s="29" customFormat="1">
      <c r="A178" s="283" t="s">
        <v>543</v>
      </c>
      <c r="B178" s="297"/>
      <c r="C178" s="285"/>
      <c r="D178" s="66" t="e">
        <f>IF(AND(COUNTIF(#REF!,"A")&gt;2),"C",IF(COUNTIF(#REF!,"A")&gt;0,"P"," "))</f>
        <v>#REF!</v>
      </c>
      <c r="F178" s="166" t="s">
        <v>67</v>
      </c>
      <c r="G178" s="47">
        <f>G177+1</f>
        <v>3</v>
      </c>
      <c r="H178" s="150" t="s">
        <v>644</v>
      </c>
      <c r="I178" s="30"/>
      <c r="J178" s="162" t="s">
        <v>148</v>
      </c>
      <c r="K178" s="47">
        <f>K177+1</f>
        <v>3</v>
      </c>
      <c r="L178" s="150" t="s">
        <v>496</v>
      </c>
      <c r="N178" s="157"/>
      <c r="O178" s="47">
        <f>O177+1</f>
        <v>2</v>
      </c>
      <c r="P178" s="80" t="s">
        <v>645</v>
      </c>
    </row>
    <row r="179" spans="1:16" s="29" customFormat="1">
      <c r="A179" s="296" t="s">
        <v>554</v>
      </c>
      <c r="B179" s="284"/>
      <c r="C179" s="285"/>
      <c r="D179" s="65" t="e">
        <f>IF(AND(COUNTIF(#REF!,"A")&gt;2),"C",IF(COUNTIF(#REF!,"A")&gt;0,"P"," "))</f>
        <v>#REF!</v>
      </c>
      <c r="F179" s="174"/>
      <c r="G179" s="113"/>
      <c r="H179" s="176"/>
      <c r="I179" s="177"/>
      <c r="J179" s="178"/>
      <c r="K179" s="113"/>
      <c r="L179" s="176"/>
      <c r="N179" s="162" t="s">
        <v>148</v>
      </c>
      <c r="O179" s="47">
        <f>O178+1</f>
        <v>3</v>
      </c>
      <c r="P179" s="150" t="s">
        <v>646</v>
      </c>
    </row>
    <row r="180" spans="1:16" s="29" customFormat="1" ht="12.75" customHeight="1">
      <c r="A180" s="167"/>
      <c r="B180" s="168" t="s">
        <v>562</v>
      </c>
      <c r="C180" s="169"/>
      <c r="D180" s="65" t="e">
        <f>IF(AND(COUNTIF(#REF!,"A")&gt;2),"C",IF(COUNTIF(#REF!,"A")&gt;0,"P"," "))</f>
        <v>#REF!</v>
      </c>
      <c r="F180" s="170" t="s">
        <v>647</v>
      </c>
      <c r="G180" s="76">
        <v>1</v>
      </c>
      <c r="H180" s="78" t="s">
        <v>648</v>
      </c>
      <c r="I180" s="179"/>
      <c r="J180" s="170" t="s">
        <v>649</v>
      </c>
      <c r="K180" s="76">
        <v>1</v>
      </c>
      <c r="L180" s="78" t="s">
        <v>650</v>
      </c>
      <c r="N180" s="170" t="s">
        <v>651</v>
      </c>
      <c r="O180" s="76">
        <v>1</v>
      </c>
      <c r="P180" s="78" t="s">
        <v>652</v>
      </c>
    </row>
    <row r="181" spans="1:16" s="29" customFormat="1">
      <c r="A181" s="171"/>
      <c r="B181" s="172" t="s">
        <v>571</v>
      </c>
      <c r="C181" s="173"/>
      <c r="D181" s="65" t="e">
        <f>IF(AND(COUNTIF(#REF!,"A")&gt;2),"C",IF(COUNTIF(#REF!,"A")&gt;0,"P"," "))</f>
        <v>#REF!</v>
      </c>
      <c r="F181" s="157" t="s">
        <v>653</v>
      </c>
      <c r="G181" s="47">
        <f>G180+1</f>
        <v>2</v>
      </c>
      <c r="H181" s="80" t="s">
        <v>654</v>
      </c>
      <c r="I181" s="180"/>
      <c r="J181" s="157"/>
      <c r="K181" s="47">
        <f>K180+1</f>
        <v>2</v>
      </c>
      <c r="L181" s="80" t="s">
        <v>655</v>
      </c>
      <c r="N181" s="157" t="s">
        <v>656</v>
      </c>
      <c r="O181" s="47">
        <f>O180+1</f>
        <v>2</v>
      </c>
      <c r="P181" s="80" t="s">
        <v>657</v>
      </c>
    </row>
    <row r="182" spans="1:16" s="29" customFormat="1">
      <c r="A182" s="181" t="s">
        <v>658</v>
      </c>
      <c r="B182" s="182"/>
      <c r="C182" s="183"/>
      <c r="D182" s="65">
        <f>COUNTIF(D183:D184,"C")</f>
        <v>0</v>
      </c>
      <c r="F182" s="162" t="s">
        <v>148</v>
      </c>
      <c r="G182" s="47">
        <f>G181+1</f>
        <v>3</v>
      </c>
      <c r="H182" s="150" t="s">
        <v>659</v>
      </c>
      <c r="I182" s="180"/>
      <c r="J182" s="162" t="s">
        <v>148</v>
      </c>
      <c r="K182" s="47">
        <f>K181+1</f>
        <v>3</v>
      </c>
      <c r="L182" s="150" t="s">
        <v>660</v>
      </c>
      <c r="N182" s="162" t="s">
        <v>148</v>
      </c>
      <c r="O182" s="47">
        <f>O181+1</f>
        <v>3</v>
      </c>
      <c r="P182" s="150" t="s">
        <v>661</v>
      </c>
    </row>
    <row r="183" spans="1:16" s="29" customFormat="1">
      <c r="A183" s="64"/>
      <c r="B183" s="64"/>
      <c r="C183" s="169" t="s">
        <v>12</v>
      </c>
      <c r="D183" s="66" t="e">
        <f>IF(AND(COUNTIF(#REF!,"A")&gt;2),"C",IF(COUNTIF(#REF!,"A")&gt;0,"P"," "))</f>
        <v>#REF!</v>
      </c>
      <c r="F183" s="170" t="s">
        <v>548</v>
      </c>
      <c r="G183" s="76">
        <v>1</v>
      </c>
      <c r="H183" s="78" t="s">
        <v>662</v>
      </c>
      <c r="J183" s="170" t="s">
        <v>555</v>
      </c>
      <c r="K183" s="76">
        <v>1</v>
      </c>
      <c r="L183" s="78" t="s">
        <v>663</v>
      </c>
      <c r="N183" s="170" t="s">
        <v>566</v>
      </c>
      <c r="O183" s="76">
        <v>1</v>
      </c>
      <c r="P183" s="78" t="s">
        <v>664</v>
      </c>
    </row>
    <row r="184" spans="1:16" s="29" customFormat="1" ht="13.5" thickBot="1">
      <c r="A184" s="184"/>
      <c r="B184" s="184"/>
      <c r="C184" s="185" t="s">
        <v>665</v>
      </c>
      <c r="D184" s="161" t="e">
        <f>IF(AND(COUNTIF(#REF!,"A")&gt;2),"C",IF(COUNTIF(#REF!,"A")&gt;0,"P"," "))</f>
        <v>#REF!</v>
      </c>
      <c r="F184" s="157"/>
      <c r="G184" s="47">
        <f>G183+1</f>
        <v>2</v>
      </c>
      <c r="H184" s="80" t="s">
        <v>666</v>
      </c>
      <c r="J184" s="157"/>
      <c r="K184" s="47">
        <f>K183+1</f>
        <v>2</v>
      </c>
      <c r="L184" s="80" t="s">
        <v>667</v>
      </c>
      <c r="N184" s="157"/>
      <c r="O184" s="47">
        <f>O183+1</f>
        <v>2</v>
      </c>
      <c r="P184" s="80" t="s">
        <v>668</v>
      </c>
    </row>
    <row r="185" spans="1:16" s="29" customFormat="1">
      <c r="A185" s="28"/>
      <c r="B185" s="112"/>
      <c r="C185" s="112"/>
      <c r="F185" s="162" t="s">
        <v>148</v>
      </c>
      <c r="G185" s="47">
        <f>G184+1</f>
        <v>3</v>
      </c>
      <c r="H185" s="150" t="s">
        <v>669</v>
      </c>
      <c r="J185" s="162" t="s">
        <v>148</v>
      </c>
      <c r="K185" s="47">
        <f>K184+1</f>
        <v>3</v>
      </c>
      <c r="L185" s="150" t="s">
        <v>670</v>
      </c>
      <c r="N185" s="162" t="s">
        <v>148</v>
      </c>
      <c r="O185" s="47">
        <f>O184+1</f>
        <v>3</v>
      </c>
      <c r="P185" s="150" t="s">
        <v>671</v>
      </c>
    </row>
    <row r="186" spans="1:16" s="29" customFormat="1">
      <c r="A186" s="28"/>
      <c r="B186" s="112"/>
      <c r="C186" s="112"/>
    </row>
    <row r="187" spans="1:16" s="29" customFormat="1">
      <c r="A187" s="28"/>
      <c r="B187" s="112"/>
      <c r="C187" s="112"/>
    </row>
  </sheetData>
  <mergeCells count="92">
    <mergeCell ref="A179:C179"/>
    <mergeCell ref="A165:C165"/>
    <mergeCell ref="A166:C166"/>
    <mergeCell ref="N166:P166"/>
    <mergeCell ref="A167:C167"/>
    <mergeCell ref="A168:C168"/>
    <mergeCell ref="A173:C173"/>
    <mergeCell ref="A174:C174"/>
    <mergeCell ref="A175:C175"/>
    <mergeCell ref="A176:C176"/>
    <mergeCell ref="A177:C177"/>
    <mergeCell ref="A178:C178"/>
    <mergeCell ref="A164:C164"/>
    <mergeCell ref="A143:C143"/>
    <mergeCell ref="A153:C153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42:C142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N66:P66"/>
    <mergeCell ref="A125:D125"/>
    <mergeCell ref="A127:C127"/>
    <mergeCell ref="A128:C128"/>
    <mergeCell ref="A129:C129"/>
    <mergeCell ref="J66:L66"/>
    <mergeCell ref="A130:C130"/>
    <mergeCell ref="A42:D43"/>
    <mergeCell ref="A45:D46"/>
    <mergeCell ref="A64:D64"/>
    <mergeCell ref="F65:H65"/>
    <mergeCell ref="F66:H6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7:C17"/>
    <mergeCell ref="B18:C18"/>
    <mergeCell ref="B19:C19"/>
    <mergeCell ref="F19:H19"/>
    <mergeCell ref="B20:C20"/>
    <mergeCell ref="B21:C21"/>
    <mergeCell ref="B22:C22"/>
    <mergeCell ref="B23:C23"/>
    <mergeCell ref="B24:C24"/>
    <mergeCell ref="B25:C25"/>
    <mergeCell ref="B26:C26"/>
    <mergeCell ref="B16:C16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D13"/>
    <mergeCell ref="B15:C15"/>
    <mergeCell ref="A1:D1"/>
    <mergeCell ref="A2:C2"/>
    <mergeCell ref="F2:H2"/>
    <mergeCell ref="N2:P2"/>
    <mergeCell ref="A3:C3"/>
    <mergeCell ref="F3:H3"/>
    <mergeCell ref="J3:L3"/>
    <mergeCell ref="N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Webelos Leader Cover</vt:lpstr>
      <vt:lpstr>Scout Resources</vt:lpstr>
      <vt:lpstr>Pack Schedule</vt:lpstr>
      <vt:lpstr>13-14 Planning Calendar</vt:lpstr>
      <vt:lpstr>Webelos Schedule</vt:lpstr>
      <vt:lpstr>Suggestions</vt:lpstr>
      <vt:lpstr>Webelos Achievements</vt:lpstr>
      <vt:lpstr>Webelos Beltloops</vt:lpstr>
      <vt:lpstr>Sheet1</vt:lpstr>
      <vt:lpstr>Scout 1</vt:lpstr>
      <vt:lpstr>'Scout 1'!Database</vt:lpstr>
      <vt:lpstr>'Scout 1'!mb_a_3</vt:lpstr>
      <vt:lpstr>'13-14 Planning Calendar'!Print_Area</vt:lpstr>
      <vt:lpstr>'Pack Schedule'!Print_Area</vt:lpstr>
      <vt:lpstr>'Scout 1'!Print_Area</vt:lpstr>
      <vt:lpstr>Suggestions!Print_Area</vt:lpstr>
      <vt:lpstr>'Webelos Achievements'!Print_Area</vt:lpstr>
      <vt:lpstr>'Webelos Beltloops'!Print_Area</vt:lpstr>
      <vt:lpstr>'Webelos Leader Cover'!Print_Area</vt:lpstr>
      <vt:lpstr>'Webelos Schedule'!Print_Area</vt:lpstr>
      <vt:lpstr>'13-14 Planning Calendar'!Print_Titles</vt:lpstr>
      <vt:lpstr>'Webelos Achievements'!Print_Titles</vt:lpstr>
      <vt:lpstr>'Webelos Beltloops'!Print_Titles</vt:lpstr>
    </vt:vector>
  </TitlesOfParts>
  <Company>Nestlé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Rosignal,Stacy,NAPERVILLE,Sales</cp:lastModifiedBy>
  <cp:lastPrinted>2013-09-24T17:50:52Z</cp:lastPrinted>
  <dcterms:created xsi:type="dcterms:W3CDTF">2011-12-15T16:09:18Z</dcterms:created>
  <dcterms:modified xsi:type="dcterms:W3CDTF">2013-09-24T17:51:34Z</dcterms:modified>
</cp:coreProperties>
</file>